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ltsamaa-my.sharepoint.com/personal/jan_muur_poltsamaa_ee/Documents/"/>
    </mc:Choice>
  </mc:AlternateContent>
  <xr:revisionPtr revIDLastSave="0" documentId="8_{2FA3E2BC-5B39-40F4-BAF4-2336D1010D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-2024" sheetId="5" r:id="rId1"/>
    <sheet name="Põltsamaa vald (2017-2021)" sheetId="3" r:id="rId2"/>
  </sheets>
  <definedNames>
    <definedName name="_xlnm._FilterDatabase" localSheetId="0" hidden="1">'2021-2024'!$A$14:$M$60</definedName>
    <definedName name="_xlnm._FilterDatabase" localSheetId="1" hidden="1">'Põltsamaa vald (2017-2021)'!$A$14:$M$100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5" l="1"/>
  <c r="E55" i="5"/>
  <c r="E54" i="5"/>
  <c r="E53" i="5"/>
  <c r="F60" i="5"/>
  <c r="D60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5" i="5" s="1"/>
  <c r="A36" i="5" s="1"/>
  <c r="A37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E11" i="3"/>
  <c r="J6" i="3"/>
  <c r="J11" i="3"/>
  <c r="F100" i="3"/>
  <c r="G99" i="3"/>
  <c r="E9" i="3"/>
  <c r="E7" i="3"/>
  <c r="C9" i="3"/>
  <c r="C7" i="3"/>
  <c r="E5" i="3"/>
  <c r="C5" i="3"/>
  <c r="D83" i="3"/>
  <c r="G83" i="3" s="1"/>
  <c r="G82" i="3"/>
  <c r="E82" i="3"/>
  <c r="G81" i="3"/>
  <c r="E81" i="3"/>
  <c r="J9" i="3"/>
  <c r="J8" i="3"/>
  <c r="F19" i="3"/>
  <c r="I11" i="3"/>
  <c r="I9" i="3"/>
  <c r="I7" i="3"/>
  <c r="I6" i="3"/>
  <c r="I5" i="3"/>
  <c r="H11" i="3"/>
  <c r="H9" i="3"/>
  <c r="H8" i="3"/>
  <c r="H6" i="3"/>
  <c r="G11" i="3"/>
  <c r="G10" i="3"/>
  <c r="G9" i="3"/>
  <c r="G8" i="3"/>
  <c r="G7" i="3"/>
  <c r="G6" i="3"/>
  <c r="G5" i="3"/>
  <c r="D72" i="3"/>
  <c r="D71" i="3"/>
  <c r="G71" i="3" s="1"/>
  <c r="D70" i="3"/>
  <c r="G70" i="3" s="1"/>
  <c r="D69" i="3"/>
  <c r="G69" i="3" s="1"/>
  <c r="D68" i="3"/>
  <c r="G68" i="3" s="1"/>
  <c r="D67" i="3"/>
  <c r="G67" i="3" s="1"/>
  <c r="F66" i="3"/>
  <c r="G66" i="3" s="1"/>
  <c r="G65" i="3"/>
  <c r="E65" i="3"/>
  <c r="G64" i="3"/>
  <c r="E64" i="3"/>
  <c r="D25" i="3"/>
  <c r="D22" i="3"/>
  <c r="D21" i="3"/>
  <c r="F40" i="3"/>
  <c r="D40" i="3"/>
  <c r="F39" i="3"/>
  <c r="E8" i="3" s="1"/>
  <c r="D39" i="3"/>
  <c r="G60" i="5" l="1"/>
  <c r="E60" i="5"/>
  <c r="E10" i="3"/>
  <c r="E6" i="3"/>
  <c r="E12" i="3" s="1"/>
  <c r="C6" i="3"/>
  <c r="I8" i="3"/>
  <c r="I12" i="3" s="1"/>
  <c r="E66" i="3"/>
  <c r="J10" i="3"/>
  <c r="J12" i="3" s="1"/>
  <c r="H12" i="3"/>
  <c r="G12" i="3"/>
  <c r="G39" i="3"/>
  <c r="E39" i="3"/>
  <c r="D96" i="3"/>
  <c r="G96" i="3" s="1"/>
  <c r="D95" i="3"/>
  <c r="G95" i="3" s="1"/>
  <c r="D45" i="3"/>
  <c r="C8" i="3" s="1"/>
  <c r="E44" i="3"/>
  <c r="G44" i="3"/>
  <c r="G43" i="3"/>
  <c r="E43" i="3"/>
  <c r="G42" i="3"/>
  <c r="E42" i="3"/>
  <c r="E45" i="3" l="1"/>
  <c r="E95" i="3"/>
  <c r="E96" i="3"/>
  <c r="D80" i="3" l="1"/>
  <c r="G80" i="3" s="1"/>
  <c r="E87" i="3"/>
  <c r="G87" i="3"/>
  <c r="D88" i="3"/>
  <c r="E88" i="3" l="1"/>
  <c r="E80" i="3"/>
  <c r="G88" i="3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G73" i="3"/>
  <c r="E73" i="3"/>
  <c r="D79" i="3"/>
  <c r="D77" i="3"/>
  <c r="E15" i="3"/>
  <c r="G15" i="3"/>
  <c r="G79" i="3" l="1"/>
  <c r="G77" i="3"/>
  <c r="G40" i="3"/>
  <c r="E79" i="3"/>
  <c r="E77" i="3"/>
  <c r="E40" i="3"/>
  <c r="D90" i="3" l="1"/>
  <c r="G18" i="3"/>
  <c r="G16" i="3"/>
  <c r="G17" i="3"/>
  <c r="G33" i="3"/>
  <c r="G74" i="3"/>
  <c r="G32" i="3"/>
  <c r="G41" i="3"/>
  <c r="G61" i="3"/>
  <c r="G30" i="3"/>
  <c r="G31" i="3"/>
  <c r="G97" i="3"/>
  <c r="G62" i="3"/>
  <c r="G98" i="3"/>
  <c r="G29" i="3"/>
  <c r="G60" i="3"/>
  <c r="G57" i="3"/>
  <c r="G58" i="3"/>
  <c r="G59" i="3"/>
  <c r="G91" i="3"/>
  <c r="G92" i="3"/>
  <c r="G63" i="3"/>
  <c r="G75" i="3"/>
  <c r="G27" i="3"/>
  <c r="G26" i="3"/>
  <c r="G28" i="3"/>
  <c r="G76" i="3"/>
  <c r="D94" i="3"/>
  <c r="D89" i="3"/>
  <c r="D78" i="3"/>
  <c r="C10" i="3" s="1"/>
  <c r="D93" i="3"/>
  <c r="E26" i="3"/>
  <c r="G94" i="3" l="1"/>
  <c r="D100" i="3"/>
  <c r="C11" i="3"/>
  <c r="C12" i="3" s="1"/>
  <c r="E89" i="3"/>
  <c r="G90" i="3"/>
  <c r="E78" i="3"/>
  <c r="G78" i="3"/>
  <c r="G89" i="3"/>
  <c r="E94" i="3"/>
  <c r="G93" i="3"/>
  <c r="E27" i="3"/>
  <c r="E63" i="3"/>
  <c r="G100" i="3" l="1"/>
  <c r="E16" i="3" l="1"/>
  <c r="E17" i="3"/>
  <c r="E18" i="3"/>
  <c r="D5" i="3" l="1"/>
  <c r="E91" i="3"/>
  <c r="E92" i="3"/>
  <c r="E33" i="3" l="1"/>
  <c r="E74" i="3"/>
  <c r="D10" i="3" s="1"/>
  <c r="E32" i="3"/>
  <c r="E41" i="3"/>
  <c r="D8" i="3" s="1"/>
  <c r="E61" i="3"/>
  <c r="E30" i="3"/>
  <c r="E31" i="3"/>
  <c r="E97" i="3"/>
  <c r="E62" i="3"/>
  <c r="E98" i="3"/>
  <c r="E29" i="3"/>
  <c r="E60" i="3"/>
  <c r="E57" i="3"/>
  <c r="E58" i="3"/>
  <c r="E59" i="3"/>
  <c r="E100" i="3" l="1"/>
  <c r="D11" i="3"/>
  <c r="D7" i="3"/>
  <c r="D6" i="3"/>
  <c r="D9" i="3"/>
  <c r="D12" i="3" l="1"/>
</calcChain>
</file>

<file path=xl/sharedStrings.xml><?xml version="1.0" encoding="utf-8"?>
<sst xmlns="http://schemas.openxmlformats.org/spreadsheetml/2006/main" count="780" uniqueCount="318">
  <si>
    <t>Põltsamaa valla ühinemisjärgsed investeeringud valdkonniti (s.h. lõpetatud ja käimasolevad projektid koos vaid valla eelarvest ehk ilma toetusrahata tehtuga)</t>
  </si>
  <si>
    <t>Lõpetatud ja käimasolevad projektid</t>
  </si>
  <si>
    <t>Saadud välistoetus rahastamise otsuse aasta järgi</t>
  </si>
  <si>
    <t>Vaid valla eelarvest (ehk ilma toetuseta) tehtud investeeringud</t>
  </si>
  <si>
    <t>Kogu-investeering</t>
  </si>
  <si>
    <t>Omaosalus</t>
  </si>
  <si>
    <t>Toetus</t>
  </si>
  <si>
    <t>Toetuse %</t>
  </si>
  <si>
    <t>Ühisvee- ja kanalisatsioonisüsteemid</t>
  </si>
  <si>
    <t>Teed (s.h. jalgteed)</t>
  </si>
  <si>
    <t>Tänavavalgustus</t>
  </si>
  <si>
    <t>Sotsiaal- ja tervishoid</t>
  </si>
  <si>
    <t>Haridus</t>
  </si>
  <si>
    <t>Vaba aeg</t>
  </si>
  <si>
    <t>Muu</t>
  </si>
  <si>
    <t>KOKKU</t>
  </si>
  <si>
    <t>Jrk.nr</t>
  </si>
  <si>
    <t>Projekti nimi</t>
  </si>
  <si>
    <t>Tegevus-valdkond</t>
  </si>
  <si>
    <t>Kogumaksumus €</t>
  </si>
  <si>
    <t>Omafinant-seering</t>
  </si>
  <si>
    <t>Toetuse summa €</t>
  </si>
  <si>
    <t>Toetuse määr %</t>
  </si>
  <si>
    <t>Rahastajad</t>
  </si>
  <si>
    <t>Taotleja/ kaas-finantseerija</t>
  </si>
  <si>
    <t>Projekti periood</t>
  </si>
  <si>
    <t>Staatus</t>
  </si>
  <si>
    <t>Rahastamis-otsuse aasta</t>
  </si>
  <si>
    <t>Märkused /Projektijuht</t>
  </si>
  <si>
    <t>Pikknurme</t>
  </si>
  <si>
    <t>Pajusi</t>
  </si>
  <si>
    <t>sadevesi (Kuperjanovi)</t>
  </si>
  <si>
    <t>Põltsamaa linna Viljandi mnt kergliiklustee rekonstrueerimine</t>
  </si>
  <si>
    <t>Teed (s.h. Jalgteed)</t>
  </si>
  <si>
    <t>Ühtekuuluvusfond (CF)</t>
  </si>
  <si>
    <t>Põltsamaa Vallavalitsus</t>
  </si>
  <si>
    <t>23.01.2024 - 14.11.2024</t>
  </si>
  <si>
    <t>Lõpetatud</t>
  </si>
  <si>
    <t>Jan Müür</t>
  </si>
  <si>
    <t>Põltsamaa linna Kuuse-Marja jalgratta- ja jalgtee rajamine</t>
  </si>
  <si>
    <t xml:space="preserve">Taaste- ja vastupidavusrahastus (RRF)	</t>
  </si>
  <si>
    <t xml:space="preserve">18.04.2022 - 31.07.2023
</t>
  </si>
  <si>
    <t>Kristi Klaos</t>
  </si>
  <si>
    <t>Põltsamaa valla kogukonnapõhine toetatud eluasemehoone</t>
  </si>
  <si>
    <t>Sotsiaal</t>
  </si>
  <si>
    <t>Euroopa regionaalarengufond (ERDF), riiklik toetus</t>
  </si>
  <si>
    <t xml:space="preserve">Põltsamaa Vallavalitsus	</t>
  </si>
  <si>
    <t xml:space="preserve">01.04.2024 - 31.12.2027
</t>
  </si>
  <si>
    <t>Teostamisel</t>
  </si>
  <si>
    <t>Noortegarantii tugisüsteemi rakendamine ja vajaduspõhiste teenuste pakkumine Põltsamaa valla abivajavatele noortele</t>
  </si>
  <si>
    <t>Euroopa sotsiaalfond (ESF), Riiklik toetus</t>
  </si>
  <si>
    <t xml:space="preserve">01.03.2021 - 28.02.2023
</t>
  </si>
  <si>
    <t xml:space="preserve">Vaimset tervist toetavad teenused Põltsamaa valla elanikele
</t>
  </si>
  <si>
    <t>8  211,00</t>
  </si>
  <si>
    <t xml:space="preserve">19 159,00	</t>
  </si>
  <si>
    <t xml:space="preserve">Riigieelarve vahendid	</t>
  </si>
  <si>
    <t>01.01.2024 - 31.12.2024</t>
  </si>
  <si>
    <t>Eveli Lilleoja</t>
  </si>
  <si>
    <t>Vaimset tervist toetavad teenused Põltsamaa valla elanikele</t>
  </si>
  <si>
    <t>Katrin</t>
  </si>
  <si>
    <t>Põltsamaa valla tugitegevused rahvusvahelise kaitse saajatele</t>
  </si>
  <si>
    <t>Põltsamaa valla huvitegevuse ja kultuuriteenuste tõhusa teenusmudeli prototüübi väljatöötamine</t>
  </si>
  <si>
    <t xml:space="preserve">Euroopa regionaalarengufond (ERDF)	</t>
  </si>
  <si>
    <t xml:space="preserve">09.01.2024 - 15.08.2024
</t>
  </si>
  <si>
    <t>Ehtel Valk, Silja Peters</t>
  </si>
  <si>
    <t>Esku lasteaia-kogukonnahoone liginullenergia hoone rajamine</t>
  </si>
  <si>
    <t xml:space="preserve">Heitkoguse ühikutega kauplemise süsteem (HKS)	</t>
  </si>
  <si>
    <t xml:space="preserve">Põltsamaa Vallavara OÜ	</t>
  </si>
  <si>
    <t xml:space="preserve">17.10.2023 - 31.08.2025
</t>
  </si>
  <si>
    <t>Roheline nutikus</t>
  </si>
  <si>
    <t>Põltsamaa Valla Lasteaed</t>
  </si>
  <si>
    <t>05.09.2024 - 30.06.2025</t>
  </si>
  <si>
    <t>Annika Madisson</t>
  </si>
  <si>
    <t>Põltsamaa linnas asuva Lille tänava 2/3 õppehoone energiatõhususe parandamine</t>
  </si>
  <si>
    <t>Teadlik, toetav ja toetatud lasteaiaõpetaja Põltsamaa vallas</t>
  </si>
  <si>
    <t>Meeskonna jõustamine</t>
  </si>
  <si>
    <t>Põltsamaa Valla Lasteaia meeskonna arengu- ja koostööpäevad</t>
  </si>
  <si>
    <t>Põltsamaa linnaruumi arenduse 4. etapp - hariduslinnaku õueala kui osa terviklikust linnaruumist</t>
  </si>
  <si>
    <t xml:space="preserve">Põltsamaa Vallavalitsus, Enforma Eesti OÜ	</t>
  </si>
  <si>
    <t xml:space="preserve">01.02.2024 - 30.06.2026
</t>
  </si>
  <si>
    <t>Põltsamaa linnaruumi arenduse 3. etapp - keskväljaku, kallasraja ja lossihoovi sidumine ühtseks linnaruumi tervikuks</t>
  </si>
  <si>
    <t>Põltsamaa Vallavalitsus, Arogane OÜ, Eesti Evangeelse Luterliku Kiriku Põltsamaa Niguliste Kogudus, Jõgeva Majandusühistu, Orkla Eesti AS, Põltsamaa Jahiselts, Põltsamaa Vallavara OÜ, Transplanet OÜ</t>
  </si>
  <si>
    <t xml:space="preserve">01.11.2023 - 30.04.2026
</t>
  </si>
  <si>
    <t>Põltsamaa veinikeldri külastusüllatus</t>
  </si>
  <si>
    <t>Taaskäivitamiserahastu REACT-EU ERDF</t>
  </si>
  <si>
    <t>Põltsamaa Vallavara OÜ</t>
  </si>
  <si>
    <t xml:space="preserve">07.01.2022 - 31.05.2023
</t>
  </si>
  <si>
    <t>Põltsamaa keskväljaku arendamise 2. etapp: turutänav</t>
  </si>
  <si>
    <t>Riigieelarve vahendid</t>
  </si>
  <si>
    <t xml:space="preserve">02.05.2022 - 30.06.2023
</t>
  </si>
  <si>
    <t>Põltsamaa lossihoovi uuendamine ja lava ehitamine</t>
  </si>
  <si>
    <t xml:space="preserve">17.08.2022 - 31.12.2023
</t>
  </si>
  <si>
    <t>Põltsamaa lossikompleksi õueala ehitustööd</t>
  </si>
  <si>
    <t xml:space="preserve">24.04.2023 - 31.08.2023
</t>
  </si>
  <si>
    <t>Põltsamaa valla üürimaja ehitus</t>
  </si>
  <si>
    <t>Esku Maja OÜ</t>
  </si>
  <si>
    <t xml:space="preserve">02.06.2023 - 31.12.2024
</t>
  </si>
  <si>
    <t>Põltsamaa valla suurürituste jaoks telgi soetamine</t>
  </si>
  <si>
    <t>Pria/Leader</t>
  </si>
  <si>
    <t>04.02.2023 - 11.09.2023</t>
  </si>
  <si>
    <t>Ekraanide soetamine ja paigaldamine</t>
  </si>
  <si>
    <t xml:space="preserve">08.10.2022 - </t>
  </si>
  <si>
    <t>Põltsamaa valla mõisatuurid kuuldavaks, nähtavaks ja kuulsamaks</t>
  </si>
  <si>
    <t>04.04.2022 - 15.08.2024</t>
  </si>
  <si>
    <t>Põltsamaa Veinipäev korraldamine</t>
  </si>
  <si>
    <t>03.05.2023 - 14.03.2024</t>
  </si>
  <si>
    <t>Põltsamaa veemajanduse projekti II etapp</t>
  </si>
  <si>
    <t>KIK</t>
  </si>
  <si>
    <t>Põltsamaa Vesi</t>
  </si>
  <si>
    <t>08.10.2019 – 31.03.2022</t>
  </si>
  <si>
    <t>Kuldar Kipper</t>
  </si>
  <si>
    <t>Väike-Kamari küla ühisveevärgi ja -kanalisatsiooni taristu rekonstrueerimine</t>
  </si>
  <si>
    <t>Põltsamaa Vallavara OÜ/Põltsamaa VV</t>
  </si>
  <si>
    <t>01.2017-05.2019</t>
  </si>
  <si>
    <t>Kalana küla ühisveevärgi ja -kanalisatsiooni taristu rekonstrueerimine</t>
  </si>
  <si>
    <t>Põltsamaa valla Võisiku küla ühisvee-ja kanalisatsioonirajatiste rekonstrueerimine</t>
  </si>
  <si>
    <t>01.2016-05.2018</t>
  </si>
  <si>
    <t>Viljandi mnt ja Lossi tn rekonstrueerimine</t>
  </si>
  <si>
    <t>MKM+COVID-19 toetus</t>
  </si>
  <si>
    <t>Põltsamaa vallavalitsus</t>
  </si>
  <si>
    <t>2020-2021</t>
  </si>
  <si>
    <t>Aivar Aigro</t>
  </si>
  <si>
    <t>Pargi tn ja Jõe tee rekonstrueerimine</t>
  </si>
  <si>
    <t>Pika tänava rekonstrueerimine</t>
  </si>
  <si>
    <t>MKM+KOV</t>
  </si>
  <si>
    <t>Aivar Aigro. Omaosalus selgub peale ehitushanget</t>
  </si>
  <si>
    <t>Töökoja tee rekonstrueerimine</t>
  </si>
  <si>
    <t>Jõgeva mnt ja Tartu mnt rekonstrueerimine</t>
  </si>
  <si>
    <t>Tehase tee rekonstrueerimine</t>
  </si>
  <si>
    <t>Tööstuse tee rekonstrueerimine</t>
  </si>
  <si>
    <t>Välja tn ettevõtlustee ehitus</t>
  </si>
  <si>
    <t>MKM</t>
  </si>
  <si>
    <t>Tallinna maantee transiit tee ehitus</t>
  </si>
  <si>
    <t>Lossi tn ehitus</t>
  </si>
  <si>
    <t>Riik</t>
  </si>
  <si>
    <t>2018-2019</t>
  </si>
  <si>
    <t>Annikvere jalg- ja jalgrattatee ehitamine</t>
  </si>
  <si>
    <t>RTK/ERDF</t>
  </si>
  <si>
    <t>10.04.2017 – 03.09.2018</t>
  </si>
  <si>
    <t>Põltsamaa-Pisisaare ühenduse arendamine</t>
  </si>
  <si>
    <t>01.07.2016 – 20.11.2017</t>
  </si>
  <si>
    <t>Reet Alev</t>
  </si>
  <si>
    <t>Põltsamaa silla ja Lossi tänava rekonstrueerimine</t>
  </si>
  <si>
    <t>01.03.2016 – 30.12.2017</t>
  </si>
  <si>
    <t>Maimu Kelder</t>
  </si>
  <si>
    <t>Põltsamaa valla tänavavalgustuse renoveerimine</t>
  </si>
  <si>
    <t>KIK/CF</t>
  </si>
  <si>
    <t>Põltsamaa Vallavara OÜ/KOV</t>
  </si>
  <si>
    <t>01.06.2019 – 30.11.2021</t>
  </si>
  <si>
    <t>Adavere ja Võhmanõmme tänavavalgustuste taristu renoveerimine</t>
  </si>
  <si>
    <t>01.05.2017 – 28.06.2019</t>
  </si>
  <si>
    <t>Põltsamaa valla puuetega inimeste eluasemete kohandamine 2020</t>
  </si>
  <si>
    <t>01.09.2020 - 31.08.2022</t>
  </si>
  <si>
    <t>Loreida Küppas</t>
  </si>
  <si>
    <t>500 kodu tuleohutuks</t>
  </si>
  <si>
    <t>Siseministeerium</t>
  </si>
  <si>
    <t>Mark Liivamägi</t>
  </si>
  <si>
    <t>Kodud tuleohutuks 2020</t>
  </si>
  <si>
    <t>Vanemlusprogramm „Imelised aastad“</t>
  </si>
  <si>
    <t>Tervise Arengu Instituut</t>
  </si>
  <si>
    <t>02.2020-01.2021</t>
  </si>
  <si>
    <t>Perepesa koordinaator Mariin Sirk</t>
  </si>
  <si>
    <t>02.2021-01.2022</t>
  </si>
  <si>
    <t>Põltsamaale energiatõhusa hoolekandeüksuste rajamine (1. teenusüksus)</t>
  </si>
  <si>
    <t>ERF</t>
  </si>
  <si>
    <t>Sihtasutus Põltsamaa Tervis</t>
  </si>
  <si>
    <t>01.09.2019-31.08.2022</t>
  </si>
  <si>
    <t>Põltsamaale energiatõhusa hoolekandeüksuste rajamine (2. teenusüksus)</t>
  </si>
  <si>
    <t>PÕLTSAMAA ESMATASANDI TERVISEKESKUSE LOOMINE</t>
  </si>
  <si>
    <t>Sihtasutus Põltsamaa Tervis/KOV</t>
  </si>
  <si>
    <t>15.04.2015 – 31.10.2019</t>
  </si>
  <si>
    <t>Põltsamaa valla puuetega inimeste eluasemete kohandamine</t>
  </si>
  <si>
    <t>01.06.2018 – 31.07.2019</t>
  </si>
  <si>
    <t>Põltsamaa valla puuetega inimeste eluasemete kohandamine 2019</t>
  </si>
  <si>
    <t>01.08.2019 - 31.07.2021</t>
  </si>
  <si>
    <t>Töölesaamist toetavate sotsiaalteenuste arendamine Põltsamaa vallas</t>
  </si>
  <si>
    <t>RTK/ESF</t>
  </si>
  <si>
    <t>01.01.2020-31.12.2021</t>
  </si>
  <si>
    <t>Britha Kondas</t>
  </si>
  <si>
    <t>Väärikate ülikool Põltsamaa vallas</t>
  </si>
  <si>
    <t>PRIA/Leader</t>
  </si>
  <si>
    <t>01.08.2019-31.07.2022</t>
  </si>
  <si>
    <t>Karro Külanurm</t>
  </si>
  <si>
    <t>01.03.2021 - 28.02.2023</t>
  </si>
  <si>
    <t>Annika Kallasmaa</t>
  </si>
  <si>
    <t>Noorte osaluse arendustoetus</t>
  </si>
  <si>
    <t>MTÜ Eesti Noorteühenduste Liit</t>
  </si>
  <si>
    <t>01. 04.2019 – 01.12.2019</t>
  </si>
  <si>
    <t xml:space="preserve">01. 05.2018 – 01.12.2018 </t>
  </si>
  <si>
    <t>Põltsamaa valla koolide suveolümpiamängud 2021</t>
  </si>
  <si>
    <t xml:space="preserve">Eesti Olümpiaakadeemia </t>
  </si>
  <si>
    <t>Põltsamaa Vallavalitsus/ Pisisaare Algkool</t>
  </si>
  <si>
    <t>01.03.2021 -  30.06.2021</t>
  </si>
  <si>
    <t>Murdepunkti programm noortele</t>
  </si>
  <si>
    <t>JAEK</t>
  </si>
  <si>
    <t>01.09.2020 - 30.06.2021</t>
  </si>
  <si>
    <t>Kokkamise konkurss noortele</t>
  </si>
  <si>
    <t>01.12.2020 - 30.04.2021</t>
  </si>
  <si>
    <t>Laste ja –vanemate toitumisteadlikkuse ja oskuste arendamise programm</t>
  </si>
  <si>
    <t>nj</t>
  </si>
  <si>
    <t>01.10.2020 -30.11.2020</t>
  </si>
  <si>
    <t>Noorte terviseprogramm</t>
  </si>
  <si>
    <t>01.01.2019 - 30.06.2019</t>
  </si>
  <si>
    <t>Ettevõtlikkus - edu võti vol 2</t>
  </si>
  <si>
    <t>01.10.2020 -30.10.2021</t>
  </si>
  <si>
    <t>Silja Peters</t>
  </si>
  <si>
    <t>Põltsamaa valla lasteaed Siilipesa energiatõhususe parendamine</t>
  </si>
  <si>
    <t>haridus</t>
  </si>
  <si>
    <t>RTK/CO2</t>
  </si>
  <si>
    <t>01.10.2020 - 31.08.2022</t>
  </si>
  <si>
    <t>Põltsamaa valla õppehoone energiatõhususe parendamine</t>
  </si>
  <si>
    <t>RTK/CO2/ COVID</t>
  </si>
  <si>
    <t>Ettevõtlikkus - edu võti</t>
  </si>
  <si>
    <t>Innove/ESF</t>
  </si>
  <si>
    <t>01.02.2019 – 31.12.2020</t>
  </si>
  <si>
    <t>Väikelahendused HEV õpilaste integreerimiseks Põltsamaa valla koolides</t>
  </si>
  <si>
    <t>Innove/ERDF</t>
  </si>
  <si>
    <t>01.02.2019 – 31.12.2019</t>
  </si>
  <si>
    <t>Põltsamaa Ühisgümnaasiumi õpilaskodu 3. korruse remont</t>
  </si>
  <si>
    <t>RTK/ regionaalsed investeeringud</t>
  </si>
  <si>
    <t>01.03.2018 - 01.09.2019</t>
  </si>
  <si>
    <t>Põltsamaa vallale, Mustvee vallale ja Elva vallale tugispetsialistide teenuse juhtimis- ja teenuseosutamise struktuuri ja teenuse osutamise mudeli väljatöötamine</t>
  </si>
  <si>
    <t>15.01.2019 – 31.12.2019</t>
  </si>
  <si>
    <t>Puurmani, Adavere, Lustivere ja Esku-Kamari kooli õpetajate pädevuste täiendamine õpilaste individuaalsel arendamisel - innovaatilised meetodid</t>
  </si>
  <si>
    <t>Puurmani Mõisakool</t>
  </si>
  <si>
    <t>01.03.2017 – 31.01.2018</t>
  </si>
  <si>
    <t>Tehnoloogiaalased praktilised oskused Põltsamaa ÜG mehhatroonikaringist</t>
  </si>
  <si>
    <t>Archimedes/ERDF</t>
  </si>
  <si>
    <t>06.03.2017 – 30.06.2020</t>
  </si>
  <si>
    <t>LA Tõruke energiatõhusustööd</t>
  </si>
  <si>
    <t>01.07.2017-30.09.2019</t>
  </si>
  <si>
    <t>Jääb teostama</t>
  </si>
  <si>
    <t>Põltsamaa lossikompleksi külastuskeskkonna arendamine</t>
  </si>
  <si>
    <t xml:space="preserve"> RTK/ ERF PKT</t>
  </si>
  <si>
    <t>Põltsamaa Vallavara /Põltsamaa VV</t>
  </si>
  <si>
    <t>01.04.2020 - 31.03.2023</t>
  </si>
  <si>
    <t>Põltsamaa muuseumi ja turismiinfopunkti ruumide renoveerimine ja väljaehitamine</t>
  </si>
  <si>
    <t>RTK/MATA</t>
  </si>
  <si>
    <t>04.11.2019 - 31.10.2020</t>
  </si>
  <si>
    <t>Põltsamaa keskväljaku
arendamine Roosisaarele</t>
  </si>
  <si>
    <t>RTK/ MATA/ COVID</t>
  </si>
  <si>
    <t>nov.2020-31.05.2021</t>
  </si>
  <si>
    <t>Põltsamaa Lossi rokokoo-teematuba</t>
  </si>
  <si>
    <t>Muinsuskaitseamet</t>
  </si>
  <si>
    <t>Põltsamaa Vallavara</t>
  </si>
  <si>
    <t>17.08.2020 - 31.01.2021</t>
  </si>
  <si>
    <t>Egle Oja</t>
  </si>
  <si>
    <t>Muuseumide tegevustoetus</t>
  </si>
  <si>
    <t>Kult.Min</t>
  </si>
  <si>
    <t>Uuringuaruannete toetus</t>
  </si>
  <si>
    <t>Põltsamaa Lossi võlvkeldrite sissepääsude
kaarvõlvide taastamine</t>
  </si>
  <si>
    <t>Müüride konserveerimine ja lossi keldriavade
võlvide taastamine</t>
  </si>
  <si>
    <t>Wifi4U - lossikompleksi</t>
  </si>
  <si>
    <t>Euroopa Komsjon</t>
  </si>
  <si>
    <t>Põltsamaa VV</t>
  </si>
  <si>
    <t>Põltsamaa muuseumi ja turismiinfopunkti remont</t>
  </si>
  <si>
    <t>MATA</t>
  </si>
  <si>
    <t>019.09.2019-31.08.2020</t>
  </si>
  <si>
    <t>Kamari järve veekeskuse rajamine</t>
  </si>
  <si>
    <t>01.08.2017 – 31.07.2020</t>
  </si>
  <si>
    <t>Kristi Klaos. Lõpparuanne ja maksetaotlus menetluses. Paikvaatluse ootel.</t>
  </si>
  <si>
    <t>Kuningamäe terviseradade arendus</t>
  </si>
  <si>
    <t>Kultuuriministeerium</t>
  </si>
  <si>
    <t>2019-2022</t>
  </si>
  <si>
    <t>Kultuurikeskuse kinotehnika soetamine</t>
  </si>
  <si>
    <t>Põltsamaa Kultuurikeskus</t>
  </si>
  <si>
    <t>Janne Karu</t>
  </si>
  <si>
    <t>Kamari järve äärde ronimis-, laskumis- ja vaatetorni rajamine</t>
  </si>
  <si>
    <t>Leader/ PRIA</t>
  </si>
  <si>
    <t>2019-2021</t>
  </si>
  <si>
    <t>Vabatahtlike parem kaasamine Põltsamaa vallas ja vabatahtlike panga loomine</t>
  </si>
  <si>
    <t>Mobiilse lumekahurisüsteemi soetamine kunstlume tegemiseks</t>
  </si>
  <si>
    <t>SPORDIKLUBI NIPI</t>
  </si>
  <si>
    <t>2017-2018</t>
  </si>
  <si>
    <t>Kamari Veetrall</t>
  </si>
  <si>
    <t xml:space="preserve"> KAMARI HARIDUSSELTS </t>
  </si>
  <si>
    <t>2017-2020</t>
  </si>
  <si>
    <t>Liia Lust</t>
  </si>
  <si>
    <t>Põltsamaa valla ja Jõgeva valla ning nende hallatavate asutuste optimaalse piirkondliku struktuuri väljatöötamine</t>
  </si>
  <si>
    <t>RTK/ ESF</t>
  </si>
  <si>
    <t>01.03.2020 - 31.12.2020</t>
  </si>
  <si>
    <t>Põltsamaa haljastu analüüs ja kasutuspõhimõtete täpsustamine</t>
  </si>
  <si>
    <t>15.05.2020 - 31.12.2020</t>
  </si>
  <si>
    <t>Teostatud</t>
  </si>
  <si>
    <t>Ain Valu</t>
  </si>
  <si>
    <t>Hajaasustuse programmi rakendamine 2020</t>
  </si>
  <si>
    <t>RTK</t>
  </si>
  <si>
    <t>Hermanni tn 9 lammutamine</t>
  </si>
  <si>
    <t>SA KredEx</t>
  </si>
  <si>
    <t>Sauna, Puiatu küla lammutamine</t>
  </si>
  <si>
    <t>Puurmani bussiootekoja lammutamine</t>
  </si>
  <si>
    <t>Põltsamaa valla üldplaneeringu koostamiseks vajalike uuringute teostamine</t>
  </si>
  <si>
    <t>11.09.2018 – 31.12.2020</t>
  </si>
  <si>
    <t>Turismivõrgustiku koostöö "Põltsamaal on põnev!"</t>
  </si>
  <si>
    <t>2018-2022</t>
  </si>
  <si>
    <t>Teele Kaeramaa</t>
  </si>
  <si>
    <t>Põltsamaa valla kohaturundusstrateegia ja brändi väljatöötamine</t>
  </si>
  <si>
    <t>Raivo Suni</t>
  </si>
  <si>
    <t>Hajaasustusprojektid 2018; 2019</t>
  </si>
  <si>
    <t>Riik/KOV</t>
  </si>
  <si>
    <t>2018/2019</t>
  </si>
  <si>
    <t>Nõmavere lauda lammutamine</t>
  </si>
  <si>
    <t>Esku keskuse ühislauda lammutamine</t>
  </si>
  <si>
    <t>Kamari kogukonnaköök-eluõppe labor</t>
  </si>
  <si>
    <t>2018-2020</t>
  </si>
  <si>
    <t>Depoo juurdeehitus</t>
  </si>
  <si>
    <t>Arvo Pennonen</t>
  </si>
  <si>
    <t>Veelauakeskuse veepääste ja ohutuse koolitus</t>
  </si>
  <si>
    <t>Kamari Haridusselts</t>
  </si>
  <si>
    <t>15.11.2019-31.08.2020</t>
  </si>
  <si>
    <t>Kamari veelauakeskuse vetelpääste tarvikud</t>
  </si>
  <si>
    <t>1.11.2019-30.06.2020</t>
  </si>
  <si>
    <t>Põltsamaa linna, Põltsamaa, Pajusi, Puurmani, Imavere, Kõo valdade ja Võhma linna ühinemise koordineerimine</t>
  </si>
  <si>
    <t>01.02.2016 – 31.12.2016</t>
  </si>
  <si>
    <t>Ühinevate omavalitsuste strateegiate ja poliitikate ühtlustamine haldusvõimekuse tõstmiseks</t>
  </si>
  <si>
    <t>01.11.2016 – 31.12.2017</t>
  </si>
  <si>
    <t>Ruumieksperiment „Ruumeks“ keskkonnapäev</t>
  </si>
  <si>
    <t>Kersti Viggor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</si>
</sst>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2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1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9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4">
    <xf numFmtId="0" fontId="0" fillId="0" borderId="0" xfId="0"/>
    <xf numFmtId="8" fontId="0" fillId="0" borderId="0" xfId="0" applyNumberFormat="1"/>
    <xf numFmtId="0" fontId="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6" fontId="17" fillId="5" borderId="1" xfId="0" applyNumberFormat="1" applyFont="1" applyFill="1" applyBorder="1"/>
    <xf numFmtId="0" fontId="17" fillId="6" borderId="1" xfId="0" applyFont="1" applyFill="1" applyBorder="1"/>
    <xf numFmtId="6" fontId="17" fillId="6" borderId="1" xfId="0" applyNumberFormat="1" applyFont="1" applyFill="1" applyBorder="1"/>
    <xf numFmtId="0" fontId="17" fillId="8" borderId="1" xfId="0" applyFont="1" applyFill="1" applyBorder="1"/>
    <xf numFmtId="6" fontId="17" fillId="8" borderId="1" xfId="0" applyNumberFormat="1" applyFont="1" applyFill="1" applyBorder="1"/>
    <xf numFmtId="0" fontId="17" fillId="9" borderId="1" xfId="0" applyFont="1" applyFill="1" applyBorder="1"/>
    <xf numFmtId="6" fontId="17" fillId="9" borderId="1" xfId="0" applyNumberFormat="1" applyFont="1" applyFill="1" applyBorder="1"/>
    <xf numFmtId="0" fontId="17" fillId="7" borderId="1" xfId="0" applyFont="1" applyFill="1" applyBorder="1"/>
    <xf numFmtId="6" fontId="17" fillId="7" borderId="1" xfId="0" applyNumberFormat="1" applyFont="1" applyFill="1" applyBorder="1"/>
    <xf numFmtId="0" fontId="17" fillId="11" borderId="1" xfId="0" applyFont="1" applyFill="1" applyBorder="1"/>
    <xf numFmtId="6" fontId="17" fillId="11" borderId="1" xfId="0" applyNumberFormat="1" applyFont="1" applyFill="1" applyBorder="1"/>
    <xf numFmtId="0" fontId="17" fillId="10" borderId="1" xfId="0" applyFont="1" applyFill="1" applyBorder="1"/>
    <xf numFmtId="6" fontId="17" fillId="10" borderId="1" xfId="0" applyNumberFormat="1" applyFont="1" applyFill="1" applyBorder="1"/>
    <xf numFmtId="6" fontId="16" fillId="0" borderId="1" xfId="0" applyNumberFormat="1" applyFont="1" applyBorder="1"/>
    <xf numFmtId="9" fontId="17" fillId="10" borderId="1" xfId="0" applyNumberFormat="1" applyFont="1" applyFill="1" applyBorder="1"/>
    <xf numFmtId="9" fontId="17" fillId="5" borderId="1" xfId="0" applyNumberFormat="1" applyFont="1" applyFill="1" applyBorder="1"/>
    <xf numFmtId="9" fontId="17" fillId="11" borderId="1" xfId="0" applyNumberFormat="1" applyFont="1" applyFill="1" applyBorder="1"/>
    <xf numFmtId="9" fontId="17" fillId="6" borderId="1" xfId="0" applyNumberFormat="1" applyFont="1" applyFill="1" applyBorder="1"/>
    <xf numFmtId="9" fontId="17" fillId="7" borderId="1" xfId="0" applyNumberFormat="1" applyFont="1" applyFill="1" applyBorder="1"/>
    <xf numFmtId="9" fontId="17" fillId="9" borderId="1" xfId="0" applyNumberFormat="1" applyFont="1" applyFill="1" applyBorder="1"/>
    <xf numFmtId="9" fontId="17" fillId="8" borderId="1" xfId="0" applyNumberFormat="1" applyFont="1" applyFill="1" applyBorder="1"/>
    <xf numFmtId="9" fontId="16" fillId="0" borderId="1" xfId="0" applyNumberFormat="1" applyFont="1" applyBorder="1"/>
    <xf numFmtId="0" fontId="17" fillId="5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left" wrapText="1"/>
    </xf>
    <xf numFmtId="0" fontId="12" fillId="8" borderId="1" xfId="5" applyFont="1" applyFill="1" applyBorder="1" applyAlignment="1">
      <alignment horizontal="left" wrapText="1"/>
    </xf>
    <xf numFmtId="0" fontId="12" fillId="9" borderId="1" xfId="5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left" wrapText="1"/>
    </xf>
    <xf numFmtId="0" fontId="12" fillId="7" borderId="1" xfId="5" applyFont="1" applyFill="1" applyBorder="1" applyAlignment="1">
      <alignment horizontal="left" wrapText="1"/>
    </xf>
    <xf numFmtId="0" fontId="12" fillId="11" borderId="1" xfId="0" applyFont="1" applyFill="1" applyBorder="1" applyAlignment="1">
      <alignment horizontal="left" wrapText="1"/>
    </xf>
    <xf numFmtId="0" fontId="12" fillId="10" borderId="1" xfId="5" applyFont="1" applyFill="1" applyBorder="1" applyAlignment="1">
      <alignment horizontal="left" wrapText="1"/>
    </xf>
    <xf numFmtId="0" fontId="12" fillId="10" borderId="1" xfId="0" applyFont="1" applyFill="1" applyBorder="1" applyAlignment="1">
      <alignment horizontal="left" wrapText="1"/>
    </xf>
    <xf numFmtId="0" fontId="12" fillId="7" borderId="1" xfId="8" applyFont="1" applyFill="1" applyBorder="1" applyAlignment="1">
      <alignment horizontal="left" wrapText="1"/>
    </xf>
    <xf numFmtId="4" fontId="12" fillId="7" borderId="1" xfId="8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left" wrapText="1"/>
    </xf>
    <xf numFmtId="0" fontId="12" fillId="5" borderId="1" xfId="5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wrapText="1"/>
    </xf>
    <xf numFmtId="0" fontId="12" fillId="6" borderId="1" xfId="5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11" borderId="1" xfId="5" applyFont="1" applyFill="1" applyBorder="1" applyAlignment="1">
      <alignment horizontal="left" wrapText="1"/>
    </xf>
    <xf numFmtId="0" fontId="15" fillId="3" borderId="1" xfId="0" applyFont="1" applyFill="1" applyBorder="1" applyAlignment="1">
      <alignment wrapText="1"/>
    </xf>
    <xf numFmtId="164" fontId="15" fillId="3" borderId="1" xfId="0" applyNumberFormat="1" applyFont="1" applyFill="1" applyBorder="1" applyAlignment="1">
      <alignment wrapText="1"/>
    </xf>
    <xf numFmtId="9" fontId="15" fillId="3" borderId="1" xfId="7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3" fillId="2" borderId="1" xfId="3" applyFont="1" applyFill="1" applyBorder="1" applyAlignment="1">
      <alignment horizontal="left" wrapText="1"/>
    </xf>
    <xf numFmtId="0" fontId="13" fillId="4" borderId="1" xfId="3" applyFont="1" applyFill="1" applyBorder="1" applyAlignment="1">
      <alignment horizontal="left" wrapText="1"/>
    </xf>
    <xf numFmtId="0" fontId="19" fillId="6" borderId="1" xfId="8" applyFont="1" applyFill="1" applyBorder="1" applyAlignment="1">
      <alignment horizontal="left" vertical="center" wrapText="1"/>
    </xf>
    <xf numFmtId="4" fontId="19" fillId="6" borderId="1" xfId="8" applyNumberFormat="1" applyFont="1" applyFill="1" applyBorder="1" applyAlignment="1">
      <alignment horizontal="left" vertical="center" wrapText="1"/>
    </xf>
    <xf numFmtId="9" fontId="19" fillId="6" borderId="1" xfId="8" applyNumberFormat="1" applyFont="1" applyFill="1" applyBorder="1" applyAlignment="1">
      <alignment horizontal="left" vertical="center" wrapText="1"/>
    </xf>
    <xf numFmtId="0" fontId="2" fillId="6" borderId="1" xfId="8" applyFill="1" applyBorder="1" applyAlignment="1">
      <alignment horizontal="left" wrapText="1"/>
    </xf>
    <xf numFmtId="0" fontId="2" fillId="12" borderId="1" xfId="8" applyFill="1" applyBorder="1" applyAlignment="1">
      <alignment horizontal="left" wrapText="1"/>
    </xf>
    <xf numFmtId="8" fontId="2" fillId="12" borderId="1" xfId="8" applyNumberFormat="1" applyFill="1" applyBorder="1" applyAlignment="1">
      <alignment horizontal="left" wrapText="1"/>
    </xf>
    <xf numFmtId="9" fontId="2" fillId="12" borderId="1" xfId="8" applyNumberFormat="1" applyFill="1" applyBorder="1" applyAlignment="1">
      <alignment horizontal="left" wrapText="1"/>
    </xf>
    <xf numFmtId="0" fontId="19" fillId="12" borderId="1" xfId="8" applyFont="1" applyFill="1" applyBorder="1" applyAlignment="1">
      <alignment horizontal="left" vertical="center" wrapText="1"/>
    </xf>
    <xf numFmtId="9" fontId="19" fillId="12" borderId="1" xfId="8" applyNumberFormat="1" applyFont="1" applyFill="1" applyBorder="1" applyAlignment="1">
      <alignment horizontal="left" vertical="center" wrapText="1"/>
    </xf>
    <xf numFmtId="0" fontId="2" fillId="7" borderId="1" xfId="8" applyFill="1" applyBorder="1" applyAlignment="1">
      <alignment horizontal="left" wrapText="1"/>
    </xf>
    <xf numFmtId="9" fontId="2" fillId="7" borderId="1" xfId="8" applyNumberFormat="1" applyFill="1" applyBorder="1" applyAlignment="1">
      <alignment horizontal="left" wrapText="1"/>
    </xf>
    <xf numFmtId="4" fontId="2" fillId="7" borderId="1" xfId="8" applyNumberFormat="1" applyFill="1" applyBorder="1" applyAlignment="1">
      <alignment horizontal="left" wrapText="1"/>
    </xf>
    <xf numFmtId="0" fontId="2" fillId="11" borderId="1" xfId="8" applyFill="1" applyBorder="1" applyAlignment="1">
      <alignment horizontal="left" wrapText="1"/>
    </xf>
    <xf numFmtId="4" fontId="2" fillId="11" borderId="1" xfId="8" applyNumberFormat="1" applyFill="1" applyBorder="1" applyAlignment="1">
      <alignment horizontal="left" wrapText="1"/>
    </xf>
    <xf numFmtId="3" fontId="2" fillId="11" borderId="1" xfId="8" applyNumberFormat="1" applyFill="1" applyBorder="1" applyAlignment="1">
      <alignment horizontal="left" wrapText="1"/>
    </xf>
    <xf numFmtId="0" fontId="19" fillId="10" borderId="1" xfId="8" applyFont="1" applyFill="1" applyBorder="1" applyAlignment="1">
      <alignment horizontal="left" vertical="center" wrapText="1"/>
    </xf>
    <xf numFmtId="9" fontId="19" fillId="10" borderId="1" xfId="8" applyNumberFormat="1" applyFont="1" applyFill="1" applyBorder="1" applyAlignment="1">
      <alignment horizontal="left" vertical="center" wrapText="1"/>
    </xf>
    <xf numFmtId="0" fontId="2" fillId="10" borderId="1" xfId="8" applyFill="1" applyBorder="1" applyAlignment="1">
      <alignment horizontal="left" wrapText="1"/>
    </xf>
    <xf numFmtId="9" fontId="12" fillId="7" borderId="1" xfId="9" applyFont="1" applyFill="1" applyBorder="1" applyAlignment="1">
      <alignment horizontal="left" wrapText="1"/>
    </xf>
    <xf numFmtId="9" fontId="12" fillId="11" borderId="1" xfId="9" applyFont="1" applyFill="1" applyBorder="1" applyAlignment="1">
      <alignment horizontal="left" wrapText="1"/>
    </xf>
    <xf numFmtId="164" fontId="12" fillId="5" borderId="1" xfId="5" applyNumberFormat="1" applyFont="1" applyFill="1" applyBorder="1" applyAlignment="1">
      <alignment horizontal="left" wrapText="1"/>
    </xf>
    <xf numFmtId="164" fontId="12" fillId="5" borderId="1" xfId="0" applyNumberFormat="1" applyFont="1" applyFill="1" applyBorder="1" applyAlignment="1">
      <alignment horizontal="left" wrapText="1"/>
    </xf>
    <xf numFmtId="9" fontId="12" fillId="5" borderId="1" xfId="7" applyFont="1" applyFill="1" applyBorder="1" applyAlignment="1">
      <alignment horizontal="left" wrapText="1"/>
    </xf>
    <xf numFmtId="164" fontId="12" fillId="5" borderId="1" xfId="0" applyNumberFormat="1" applyFont="1" applyFill="1" applyBorder="1" applyAlignment="1">
      <alignment horizontal="left" vertical="center" wrapText="1"/>
    </xf>
    <xf numFmtId="164" fontId="12" fillId="6" borderId="1" xfId="0" applyNumberFormat="1" applyFont="1" applyFill="1" applyBorder="1" applyAlignment="1">
      <alignment horizontal="left" wrapText="1"/>
    </xf>
    <xf numFmtId="9" fontId="12" fillId="6" borderId="1" xfId="7" applyFont="1" applyFill="1" applyBorder="1" applyAlignment="1">
      <alignment horizontal="left" wrapText="1"/>
    </xf>
    <xf numFmtId="0" fontId="12" fillId="6" borderId="1" xfId="6" applyFont="1" applyFill="1" applyBorder="1" applyAlignment="1">
      <alignment horizontal="left" wrapText="1"/>
    </xf>
    <xf numFmtId="164" fontId="12" fillId="6" borderId="1" xfId="6" applyNumberFormat="1" applyFont="1" applyFill="1" applyBorder="1" applyAlignment="1">
      <alignment horizontal="left" wrapText="1"/>
    </xf>
    <xf numFmtId="164" fontId="12" fillId="8" borderId="1" xfId="5" applyNumberFormat="1" applyFont="1" applyFill="1" applyBorder="1" applyAlignment="1">
      <alignment horizontal="left" wrapText="1"/>
    </xf>
    <xf numFmtId="164" fontId="12" fillId="8" borderId="1" xfId="0" applyNumberFormat="1" applyFont="1" applyFill="1" applyBorder="1" applyAlignment="1">
      <alignment horizontal="left" wrapText="1"/>
    </xf>
    <xf numFmtId="9" fontId="12" fillId="8" borderId="1" xfId="7" applyFont="1" applyFill="1" applyBorder="1" applyAlignment="1">
      <alignment horizontal="left" wrapText="1"/>
    </xf>
    <xf numFmtId="164" fontId="12" fillId="9" borderId="1" xfId="5" applyNumberFormat="1" applyFont="1" applyFill="1" applyBorder="1" applyAlignment="1">
      <alignment horizontal="left" wrapText="1"/>
    </xf>
    <xf numFmtId="164" fontId="12" fillId="9" borderId="1" xfId="0" applyNumberFormat="1" applyFont="1" applyFill="1" applyBorder="1" applyAlignment="1">
      <alignment horizontal="left" wrapText="1"/>
    </xf>
    <xf numFmtId="9" fontId="12" fillId="9" borderId="1" xfId="7" applyFont="1" applyFill="1" applyBorder="1" applyAlignment="1">
      <alignment horizontal="left" wrapText="1"/>
    </xf>
    <xf numFmtId="0" fontId="12" fillId="9" borderId="1" xfId="6" applyFont="1" applyFill="1" applyBorder="1" applyAlignment="1">
      <alignment horizontal="left" wrapText="1"/>
    </xf>
    <xf numFmtId="164" fontId="12" fillId="9" borderId="1" xfId="6" applyNumberFormat="1" applyFont="1" applyFill="1" applyBorder="1" applyAlignment="1">
      <alignment horizontal="left" wrapText="1"/>
    </xf>
    <xf numFmtId="0" fontId="12" fillId="7" borderId="1" xfId="6" applyFont="1" applyFill="1" applyBorder="1" applyAlignment="1">
      <alignment horizontal="left" wrapText="1"/>
    </xf>
    <xf numFmtId="164" fontId="12" fillId="7" borderId="1" xfId="6" applyNumberFormat="1" applyFont="1" applyFill="1" applyBorder="1" applyAlignment="1">
      <alignment horizontal="left" wrapText="1"/>
    </xf>
    <xf numFmtId="164" fontId="12" fillId="7" borderId="1" xfId="0" applyNumberFormat="1" applyFont="1" applyFill="1" applyBorder="1" applyAlignment="1">
      <alignment horizontal="left" wrapText="1"/>
    </xf>
    <xf numFmtId="9" fontId="12" fillId="7" borderId="1" xfId="7" applyFont="1" applyFill="1" applyBorder="1" applyAlignment="1">
      <alignment horizontal="left" wrapText="1"/>
    </xf>
    <xf numFmtId="164" fontId="12" fillId="7" borderId="1" xfId="5" applyNumberFormat="1" applyFont="1" applyFill="1" applyBorder="1" applyAlignment="1">
      <alignment horizontal="left" wrapText="1"/>
    </xf>
    <xf numFmtId="164" fontId="12" fillId="11" borderId="1" xfId="0" applyNumberFormat="1" applyFont="1" applyFill="1" applyBorder="1" applyAlignment="1">
      <alignment horizontal="left" wrapText="1"/>
    </xf>
    <xf numFmtId="9" fontId="12" fillId="11" borderId="1" xfId="7" applyFont="1" applyFill="1" applyBorder="1" applyAlignment="1">
      <alignment horizontal="left" wrapText="1"/>
    </xf>
    <xf numFmtId="0" fontId="12" fillId="11" borderId="1" xfId="6" applyFont="1" applyFill="1" applyBorder="1" applyAlignment="1">
      <alignment horizontal="left" wrapText="1"/>
    </xf>
    <xf numFmtId="164" fontId="12" fillId="11" borderId="1" xfId="5" applyNumberFormat="1" applyFont="1" applyFill="1" applyBorder="1" applyAlignment="1">
      <alignment horizontal="left" wrapText="1"/>
    </xf>
    <xf numFmtId="0" fontId="14" fillId="11" borderId="1" xfId="4" applyFont="1" applyFill="1" applyBorder="1" applyAlignment="1">
      <alignment horizontal="left" wrapText="1"/>
    </xf>
    <xf numFmtId="0" fontId="12" fillId="10" borderId="1" xfId="6" applyFont="1" applyFill="1" applyBorder="1" applyAlignment="1">
      <alignment horizontal="left" wrapText="1"/>
    </xf>
    <xf numFmtId="164" fontId="12" fillId="10" borderId="1" xfId="6" applyNumberFormat="1" applyFont="1" applyFill="1" applyBorder="1" applyAlignment="1">
      <alignment horizontal="left" wrapText="1"/>
    </xf>
    <xf numFmtId="164" fontId="12" fillId="10" borderId="1" xfId="0" applyNumberFormat="1" applyFont="1" applyFill="1" applyBorder="1" applyAlignment="1">
      <alignment horizontal="left" wrapText="1"/>
    </xf>
    <xf numFmtId="9" fontId="12" fillId="10" borderId="1" xfId="7" applyFont="1" applyFill="1" applyBorder="1" applyAlignment="1">
      <alignment horizontal="left" wrapText="1"/>
    </xf>
    <xf numFmtId="0" fontId="18" fillId="3" borderId="1" xfId="8" applyFont="1" applyFill="1" applyBorder="1" applyAlignment="1">
      <alignment horizontal="left" wrapText="1"/>
    </xf>
    <xf numFmtId="0" fontId="15" fillId="3" borderId="1" xfId="2" applyFont="1" applyFill="1" applyBorder="1" applyAlignment="1">
      <alignment horizontal="left" wrapText="1"/>
    </xf>
    <xf numFmtId="164" fontId="17" fillId="11" borderId="1" xfId="0" applyNumberFormat="1" applyFont="1" applyFill="1" applyBorder="1"/>
    <xf numFmtId="164" fontId="17" fillId="5" borderId="1" xfId="0" applyNumberFormat="1" applyFont="1" applyFill="1" applyBorder="1"/>
    <xf numFmtId="164" fontId="17" fillId="6" borderId="1" xfId="0" applyNumberFormat="1" applyFont="1" applyFill="1" applyBorder="1"/>
    <xf numFmtId="164" fontId="17" fillId="8" borderId="1" xfId="0" applyNumberFormat="1" applyFont="1" applyFill="1" applyBorder="1"/>
    <xf numFmtId="164" fontId="17" fillId="9" borderId="1" xfId="0" applyNumberFormat="1" applyFont="1" applyFill="1" applyBorder="1"/>
    <xf numFmtId="164" fontId="17" fillId="7" borderId="1" xfId="0" applyNumberFormat="1" applyFont="1" applyFill="1" applyBorder="1"/>
    <xf numFmtId="164" fontId="16" fillId="0" borderId="1" xfId="0" applyNumberFormat="1" applyFont="1" applyBorder="1"/>
    <xf numFmtId="164" fontId="17" fillId="10" borderId="1" xfId="0" applyNumberFormat="1" applyFont="1" applyFill="1" applyBorder="1"/>
    <xf numFmtId="4" fontId="2" fillId="10" borderId="1" xfId="8" applyNumberFormat="1" applyFill="1" applyBorder="1" applyAlignment="1">
      <alignment horizontal="left" wrapText="1"/>
    </xf>
    <xf numFmtId="9" fontId="12" fillId="10" borderId="1" xfId="9" applyFont="1" applyFill="1" applyBorder="1" applyAlignment="1">
      <alignment horizontal="left" wrapText="1"/>
    </xf>
    <xf numFmtId="164" fontId="17" fillId="0" borderId="1" xfId="0" applyNumberFormat="1" applyFont="1" applyBorder="1"/>
    <xf numFmtId="0" fontId="21" fillId="0" borderId="0" xfId="0" applyFont="1" applyAlignment="1">
      <alignment vertical="center"/>
    </xf>
    <xf numFmtId="0" fontId="0" fillId="10" borderId="1" xfId="0" applyFill="1" applyBorder="1"/>
    <xf numFmtId="0" fontId="7" fillId="10" borderId="1" xfId="0" applyFont="1" applyFill="1" applyBorder="1"/>
    <xf numFmtId="0" fontId="0" fillId="10" borderId="1" xfId="0" applyFill="1" applyBorder="1" applyAlignment="1">
      <alignment horizontal="left"/>
    </xf>
    <xf numFmtId="8" fontId="0" fillId="10" borderId="1" xfId="0" applyNumberFormat="1" applyFill="1" applyBorder="1" applyAlignment="1">
      <alignment horizontal="left"/>
    </xf>
    <xf numFmtId="164" fontId="12" fillId="5" borderId="1" xfId="0" applyNumberFormat="1" applyFont="1" applyFill="1" applyBorder="1" applyAlignment="1">
      <alignment horizontal="center" vertical="center" wrapText="1"/>
    </xf>
    <xf numFmtId="0" fontId="19" fillId="6" borderId="1" xfId="8" applyFont="1" applyFill="1" applyBorder="1" applyAlignment="1">
      <alignment horizontal="center" vertical="center" wrapText="1"/>
    </xf>
    <xf numFmtId="4" fontId="19" fillId="6" borderId="1" xfId="8" applyNumberFormat="1" applyFont="1" applyFill="1" applyBorder="1" applyAlignment="1">
      <alignment horizontal="center" vertical="center" wrapText="1"/>
    </xf>
    <xf numFmtId="9" fontId="19" fillId="6" borderId="1" xfId="8" applyNumberFormat="1" applyFont="1" applyFill="1" applyBorder="1" applyAlignment="1">
      <alignment horizontal="center" vertical="center" wrapText="1"/>
    </xf>
    <xf numFmtId="0" fontId="19" fillId="12" borderId="1" xfId="8" applyFont="1" applyFill="1" applyBorder="1" applyAlignment="1">
      <alignment horizontal="center" vertical="center" wrapText="1"/>
    </xf>
    <xf numFmtId="9" fontId="19" fillId="12" borderId="1" xfId="8" applyNumberFormat="1" applyFont="1" applyFill="1" applyBorder="1" applyAlignment="1">
      <alignment horizontal="center" vertical="center" wrapText="1"/>
    </xf>
    <xf numFmtId="0" fontId="19" fillId="10" borderId="1" xfId="8" applyFont="1" applyFill="1" applyBorder="1" applyAlignment="1">
      <alignment horizontal="center" vertical="center" wrapText="1"/>
    </xf>
    <xf numFmtId="9" fontId="19" fillId="10" borderId="1" xfId="8" applyNumberFormat="1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12" fillId="5" borderId="1" xfId="5" applyNumberFormat="1" applyFont="1" applyFill="1" applyBorder="1" applyAlignment="1">
      <alignment horizontal="center" vertical="center" wrapText="1"/>
    </xf>
    <xf numFmtId="9" fontId="12" fillId="5" borderId="1" xfId="7" applyFont="1" applyFill="1" applyBorder="1" applyAlignment="1">
      <alignment horizontal="center" vertical="center" wrapText="1"/>
    </xf>
    <xf numFmtId="0" fontId="1" fillId="6" borderId="1" xfId="8" applyFont="1" applyFill="1" applyBorder="1" applyAlignment="1">
      <alignment horizontal="center" vertical="center" wrapText="1"/>
    </xf>
    <xf numFmtId="0" fontId="2" fillId="6" borderId="1" xfId="8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8" borderId="1" xfId="5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9" fontId="12" fillId="8" borderId="1" xfId="7" applyFont="1" applyFill="1" applyBorder="1" applyAlignment="1">
      <alignment horizontal="center" vertical="center" wrapText="1"/>
    </xf>
    <xf numFmtId="0" fontId="2" fillId="12" borderId="1" xfId="8" applyFill="1" applyBorder="1" applyAlignment="1">
      <alignment horizontal="center" vertical="center" wrapText="1"/>
    </xf>
    <xf numFmtId="8" fontId="2" fillId="12" borderId="1" xfId="8" applyNumberFormat="1" applyFill="1" applyBorder="1" applyAlignment="1">
      <alignment horizontal="center" vertical="center" wrapText="1"/>
    </xf>
    <xf numFmtId="9" fontId="2" fillId="12" borderId="1" xfId="8" applyNumberFormat="1" applyFill="1" applyBorder="1" applyAlignment="1">
      <alignment horizontal="center" vertical="center" wrapText="1"/>
    </xf>
    <xf numFmtId="0" fontId="2" fillId="7" borderId="1" xfId="8" applyFill="1" applyBorder="1" applyAlignment="1">
      <alignment horizontal="center" vertical="center" wrapText="1"/>
    </xf>
    <xf numFmtId="9" fontId="2" fillId="7" borderId="1" xfId="8" applyNumberFormat="1" applyFill="1" applyBorder="1" applyAlignment="1">
      <alignment horizontal="center" vertical="center" wrapText="1"/>
    </xf>
    <xf numFmtId="0" fontId="12" fillId="7" borderId="1" xfId="8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 wrapText="1"/>
    </xf>
    <xf numFmtId="9" fontId="12" fillId="11" borderId="1" xfId="7" applyFont="1" applyFill="1" applyBorder="1" applyAlignment="1">
      <alignment horizontal="center" vertical="center" wrapText="1"/>
    </xf>
    <xf numFmtId="0" fontId="12" fillId="11" borderId="1" xfId="6" applyFont="1" applyFill="1" applyBorder="1" applyAlignment="1">
      <alignment horizontal="center" vertical="center" wrapText="1"/>
    </xf>
    <xf numFmtId="0" fontId="14" fillId="11" borderId="1" xfId="4" applyFont="1" applyFill="1" applyBorder="1" applyAlignment="1">
      <alignment horizontal="center" vertical="center" wrapText="1"/>
    </xf>
    <xf numFmtId="0" fontId="2" fillId="10" borderId="1" xfId="8" applyFill="1" applyBorder="1" applyAlignment="1">
      <alignment horizontal="center" vertical="center" wrapText="1"/>
    </xf>
    <xf numFmtId="4" fontId="2" fillId="10" borderId="1" xfId="8" applyNumberFormat="1" applyFill="1" applyBorder="1" applyAlignment="1">
      <alignment horizontal="center" vertical="center" wrapText="1"/>
    </xf>
    <xf numFmtId="9" fontId="12" fillId="10" borderId="1" xfId="9" applyFont="1" applyFill="1" applyBorder="1" applyAlignment="1">
      <alignment horizontal="center" vertical="center" wrapText="1"/>
    </xf>
    <xf numFmtId="0" fontId="12" fillId="10" borderId="1" xfId="6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12" fillId="10" borderId="1" xfId="6" applyNumberFormat="1" applyFont="1" applyFill="1" applyBorder="1" applyAlignment="1">
      <alignment horizontal="center" vertical="center" wrapText="1"/>
    </xf>
    <xf numFmtId="164" fontId="12" fillId="10" borderId="1" xfId="0" applyNumberFormat="1" applyFont="1" applyFill="1" applyBorder="1" applyAlignment="1">
      <alignment horizontal="center" vertical="center" wrapText="1"/>
    </xf>
    <xf numFmtId="9" fontId="12" fillId="10" borderId="1" xfId="7" applyFont="1" applyFill="1" applyBorder="1" applyAlignment="1">
      <alignment horizontal="center" vertical="center" wrapText="1"/>
    </xf>
    <xf numFmtId="0" fontId="12" fillId="10" borderId="1" xfId="5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7" borderId="1" xfId="8" applyFont="1" applyFill="1" applyBorder="1" applyAlignment="1">
      <alignment horizontal="center" vertical="center" wrapText="1"/>
    </xf>
    <xf numFmtId="4" fontId="2" fillId="7" borderId="1" xfId="8" applyNumberFormat="1" applyFill="1" applyBorder="1" applyAlignment="1">
      <alignment horizontal="center" vertical="center" wrapText="1"/>
    </xf>
    <xf numFmtId="0" fontId="1" fillId="12" borderId="1" xfId="8" applyFont="1" applyFill="1" applyBorder="1" applyAlignment="1">
      <alignment horizontal="center" vertical="center" wrapText="1"/>
    </xf>
    <xf numFmtId="8" fontId="1" fillId="12" borderId="1" xfId="8" applyNumberFormat="1" applyFont="1" applyFill="1" applyBorder="1" applyAlignment="1">
      <alignment horizontal="center" vertical="center" wrapText="1"/>
    </xf>
    <xf numFmtId="0" fontId="1" fillId="10" borderId="1" xfId="8" applyFont="1" applyFill="1" applyBorder="1" applyAlignment="1">
      <alignment horizontal="center" vertical="center" wrapText="1"/>
    </xf>
    <xf numFmtId="0" fontId="1" fillId="11" borderId="1" xfId="8" applyFont="1" applyFill="1" applyBorder="1" applyAlignment="1">
      <alignment horizontal="center" vertical="center" wrapText="1"/>
    </xf>
    <xf numFmtId="4" fontId="1" fillId="7" borderId="1" xfId="8" applyNumberFormat="1" applyFont="1" applyFill="1" applyBorder="1" applyAlignment="1">
      <alignment horizontal="center" vertical="center" wrapText="1"/>
    </xf>
    <xf numFmtId="4" fontId="1" fillId="10" borderId="1" xfId="8" applyNumberFormat="1" applyFont="1" applyFill="1" applyBorder="1" applyAlignment="1">
      <alignment horizontal="center" vertical="center" wrapText="1"/>
    </xf>
    <xf numFmtId="4" fontId="19" fillId="12" borderId="1" xfId="8" applyNumberFormat="1" applyFont="1" applyFill="1" applyBorder="1" applyAlignment="1">
      <alignment horizontal="center" vertical="center" wrapText="1"/>
    </xf>
    <xf numFmtId="4" fontId="19" fillId="10" borderId="1" xfId="8" applyNumberFormat="1" applyFont="1" applyFill="1" applyBorder="1" applyAlignment="1">
      <alignment horizontal="center" vertical="center" wrapText="1"/>
    </xf>
    <xf numFmtId="4" fontId="19" fillId="12" borderId="6" xfId="8" applyNumberFormat="1" applyFont="1" applyFill="1" applyBorder="1" applyAlignment="1">
      <alignment horizontal="center" vertical="center" wrapText="1"/>
    </xf>
    <xf numFmtId="0" fontId="19" fillId="12" borderId="2" xfId="8" applyFont="1" applyFill="1" applyBorder="1" applyAlignment="1">
      <alignment horizontal="center" vertical="center" wrapText="1"/>
    </xf>
    <xf numFmtId="9" fontId="19" fillId="12" borderId="4" xfId="8" applyNumberFormat="1" applyFont="1" applyFill="1" applyBorder="1" applyAlignment="1">
      <alignment horizontal="center" vertical="center" wrapText="1"/>
    </xf>
    <xf numFmtId="8" fontId="1" fillId="12" borderId="7" xfId="8" applyNumberFormat="1" applyFont="1" applyFill="1" applyBorder="1" applyAlignment="1">
      <alignment horizontal="center" vertical="center" wrapText="1"/>
    </xf>
    <xf numFmtId="0" fontId="19" fillId="12" borderId="8" xfId="8" applyFont="1" applyFill="1" applyBorder="1" applyAlignment="1">
      <alignment horizontal="center" vertical="center" wrapText="1"/>
    </xf>
    <xf numFmtId="0" fontId="1" fillId="11" borderId="1" xfId="8" applyFont="1" applyFill="1" applyBorder="1" applyAlignment="1">
      <alignment horizontal="left" wrapText="1"/>
    </xf>
    <xf numFmtId="0" fontId="20" fillId="0" borderId="0" xfId="0" applyFont="1" applyAlignment="1">
      <alignment wrapText="1"/>
    </xf>
    <xf numFmtId="0" fontId="20" fillId="0" borderId="5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1" xfId="0" applyBorder="1" applyAlignment="1"/>
  </cellXfs>
  <cellStyles count="10">
    <cellStyle name="Hüperlink" xfId="4" builtinId="8"/>
    <cellStyle name="Normaallaad" xfId="0" builtinId="0"/>
    <cellStyle name="Normaallaad 2" xfId="2" xr:uid="{00000000-0005-0000-0000-000002000000}"/>
    <cellStyle name="Normaallaad 3" xfId="5" xr:uid="{00000000-0005-0000-0000-000003000000}"/>
    <cellStyle name="Normaallaad 4" xfId="6" xr:uid="{00000000-0005-0000-0000-000004000000}"/>
    <cellStyle name="Normaallaad 5" xfId="8" xr:uid="{5409DB2F-2469-4053-A84D-E3016FE53611}"/>
    <cellStyle name="Normal_Sheet1" xfId="1" xr:uid="{00000000-0005-0000-0000-000005000000}"/>
    <cellStyle name="Normal_Sheet1 2" xfId="3" xr:uid="{00000000-0005-0000-0000-000006000000}"/>
    <cellStyle name="Protsent" xfId="7" builtinId="5"/>
    <cellStyle name="Protsent 2" xfId="9" xr:uid="{8737FF70-5C51-4BB3-9BF1-80E84605F3C3}"/>
  </cellStyles>
  <dxfs count="0"/>
  <tableStyles count="0" defaultTableStyle="TableStyleMedium9" defaultPivotStyle="PivotStyleLight16"/>
  <colors>
    <mruColors>
      <color rgb="FFFFCCCC"/>
      <color rgb="FFFFFFCC"/>
      <color rgb="FF0066FF"/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ogevamaa.com/projektilood/alates-2016/uudis/2019/03/15/kunstlund-tuleb-toota-ka-lumisel-tal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FA8A-516D-4915-9945-9783E186592F}">
  <dimension ref="A1:N70"/>
  <sheetViews>
    <sheetView tabSelected="1" topLeftCell="D14" workbookViewId="0">
      <selection activeCell="N20" sqref="N20"/>
    </sheetView>
  </sheetViews>
  <sheetFormatPr defaultRowHeight="12.75"/>
  <cols>
    <col min="1" max="1" width="7" customWidth="1"/>
    <col min="2" max="2" width="28.5703125" customWidth="1"/>
    <col min="3" max="3" width="13.28515625" customWidth="1"/>
    <col min="4" max="4" width="15.5703125" customWidth="1"/>
    <col min="5" max="5" width="15.140625" customWidth="1"/>
    <col min="6" max="6" width="14.85546875" customWidth="1"/>
    <col min="7" max="7" width="14.7109375" customWidth="1"/>
    <col min="8" max="8" width="13.85546875" customWidth="1"/>
    <col min="9" max="9" width="18.85546875" customWidth="1"/>
    <col min="10" max="10" width="15.28515625" customWidth="1"/>
    <col min="11" max="11" width="13" customWidth="1"/>
    <col min="12" max="12" width="16.7109375" customWidth="1"/>
    <col min="13" max="13" width="16.42578125" customWidth="1"/>
    <col min="14" max="14" width="13.5703125" customWidth="1"/>
  </cols>
  <sheetData>
    <row r="1" spans="1:14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13.5" customHeight="1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ht="35.25" customHeight="1">
      <c r="B3" s="4"/>
      <c r="C3" s="179" t="s">
        <v>1</v>
      </c>
      <c r="D3" s="180"/>
      <c r="E3" s="180"/>
      <c r="F3" s="181"/>
      <c r="G3" s="182" t="s">
        <v>2</v>
      </c>
      <c r="H3" s="182"/>
      <c r="I3" s="183"/>
      <c r="J3" s="183"/>
      <c r="K3" s="182" t="s">
        <v>3</v>
      </c>
      <c r="L3" s="182"/>
      <c r="M3" s="183"/>
    </row>
    <row r="4" spans="1:14" ht="31.5">
      <c r="B4" s="4"/>
      <c r="C4" s="38" t="s">
        <v>4</v>
      </c>
      <c r="D4" s="3" t="s">
        <v>5</v>
      </c>
      <c r="E4" s="3" t="s">
        <v>6</v>
      </c>
      <c r="F4" s="3" t="s">
        <v>7</v>
      </c>
      <c r="G4" s="38"/>
      <c r="H4" s="3"/>
      <c r="I4" s="3"/>
      <c r="J4" s="2"/>
      <c r="K4" s="3"/>
      <c r="L4" s="3"/>
      <c r="M4" s="2"/>
    </row>
    <row r="5" spans="1:14" ht="33.75" customHeight="1">
      <c r="B5" s="27" t="s">
        <v>8</v>
      </c>
      <c r="C5" s="5"/>
      <c r="D5" s="5"/>
      <c r="E5" s="5"/>
      <c r="F5" s="20"/>
      <c r="G5" s="105"/>
      <c r="H5" s="105"/>
      <c r="I5" s="105"/>
      <c r="J5" s="105"/>
      <c r="K5" s="105"/>
      <c r="L5" s="105"/>
      <c r="M5" s="105"/>
    </row>
    <row r="6" spans="1:14" ht="15.75">
      <c r="B6" s="6" t="s">
        <v>9</v>
      </c>
      <c r="C6" s="7"/>
      <c r="D6" s="7"/>
      <c r="E6" s="7"/>
      <c r="F6" s="22"/>
      <c r="G6" s="106"/>
      <c r="H6" s="106"/>
      <c r="I6" s="106"/>
      <c r="J6" s="106"/>
      <c r="K6" s="106"/>
      <c r="L6" s="106"/>
      <c r="M6" s="106"/>
      <c r="N6" s="1"/>
    </row>
    <row r="7" spans="1:14" ht="15.75">
      <c r="B7" s="8" t="s">
        <v>10</v>
      </c>
      <c r="C7" s="9"/>
      <c r="D7" s="9"/>
      <c r="E7" s="9"/>
      <c r="F7" s="25"/>
      <c r="G7" s="107"/>
      <c r="H7" s="107"/>
      <c r="I7" s="107"/>
      <c r="J7" s="107"/>
      <c r="K7" s="107"/>
      <c r="L7" s="107"/>
      <c r="M7" s="107"/>
    </row>
    <row r="8" spans="1:14" ht="13.5" customHeight="1">
      <c r="B8" s="10" t="s">
        <v>11</v>
      </c>
      <c r="C8" s="11"/>
      <c r="D8" s="11"/>
      <c r="E8" s="11"/>
      <c r="F8" s="24"/>
      <c r="G8" s="108"/>
      <c r="H8" s="108"/>
      <c r="I8" s="108"/>
      <c r="J8" s="108"/>
      <c r="K8" s="108"/>
      <c r="L8" s="108"/>
      <c r="M8" s="108"/>
      <c r="N8" s="1"/>
    </row>
    <row r="9" spans="1:14" ht="15.75">
      <c r="B9" s="12" t="s">
        <v>12</v>
      </c>
      <c r="C9" s="13"/>
      <c r="D9" s="13"/>
      <c r="E9" s="13"/>
      <c r="F9" s="23"/>
      <c r="G9" s="109"/>
      <c r="H9" s="109"/>
      <c r="I9" s="109"/>
      <c r="J9" s="109"/>
      <c r="K9" s="109"/>
      <c r="L9" s="109"/>
      <c r="M9" s="109"/>
      <c r="N9" s="1"/>
    </row>
    <row r="10" spans="1:14" ht="15.75">
      <c r="B10" s="14" t="s">
        <v>13</v>
      </c>
      <c r="C10" s="15"/>
      <c r="D10" s="15"/>
      <c r="E10" s="15"/>
      <c r="F10" s="21"/>
      <c r="G10" s="104"/>
      <c r="H10" s="104"/>
      <c r="I10" s="104"/>
      <c r="J10" s="104"/>
      <c r="K10" s="104"/>
      <c r="L10" s="104"/>
      <c r="M10" s="104"/>
      <c r="N10" s="1"/>
    </row>
    <row r="11" spans="1:14" ht="15.75">
      <c r="B11" s="16" t="s">
        <v>14</v>
      </c>
      <c r="C11" s="17"/>
      <c r="D11" s="17"/>
      <c r="E11" s="17"/>
      <c r="F11" s="19"/>
      <c r="G11" s="111"/>
      <c r="H11" s="111"/>
      <c r="I11" s="111"/>
      <c r="J11" s="111"/>
      <c r="K11" s="111"/>
      <c r="L11" s="111"/>
      <c r="M11" s="111"/>
      <c r="N11" s="1"/>
    </row>
    <row r="12" spans="1:14" ht="15.75">
      <c r="B12" s="3" t="s">
        <v>15</v>
      </c>
      <c r="C12" s="18"/>
      <c r="D12" s="18"/>
      <c r="E12" s="18"/>
      <c r="F12" s="26"/>
      <c r="G12" s="110"/>
      <c r="H12" s="110"/>
      <c r="I12" s="110"/>
      <c r="J12" s="110"/>
      <c r="K12" s="110"/>
      <c r="L12" s="110"/>
      <c r="M12" s="114"/>
    </row>
    <row r="13" spans="1:14" ht="15.75">
      <c r="B13" s="3"/>
      <c r="C13" s="18"/>
      <c r="D13" s="18"/>
      <c r="E13" s="18"/>
      <c r="F13" s="26"/>
      <c r="G13" s="110"/>
      <c r="H13" s="110"/>
      <c r="I13" s="110"/>
      <c r="J13" s="110"/>
      <c r="K13" s="110"/>
      <c r="L13" s="110"/>
      <c r="M13" s="114"/>
    </row>
    <row r="14" spans="1:14" ht="30">
      <c r="A14" s="50" t="s">
        <v>16</v>
      </c>
      <c r="B14" s="50" t="s">
        <v>17</v>
      </c>
      <c r="C14" s="50" t="s">
        <v>18</v>
      </c>
      <c r="D14" s="51" t="s">
        <v>19</v>
      </c>
      <c r="E14" s="50" t="s">
        <v>20</v>
      </c>
      <c r="F14" s="50" t="s">
        <v>21</v>
      </c>
      <c r="G14" s="50" t="s">
        <v>22</v>
      </c>
      <c r="H14" s="50" t="s">
        <v>23</v>
      </c>
      <c r="I14" s="50" t="s">
        <v>24</v>
      </c>
      <c r="J14" s="50" t="s">
        <v>25</v>
      </c>
      <c r="K14" s="103" t="s">
        <v>26</v>
      </c>
      <c r="L14" s="103" t="s">
        <v>27</v>
      </c>
      <c r="M14" s="102" t="s">
        <v>28</v>
      </c>
    </row>
    <row r="15" spans="1:14" ht="15">
      <c r="A15" s="39">
        <v>1</v>
      </c>
      <c r="B15" s="128" t="s">
        <v>29</v>
      </c>
      <c r="C15" s="129"/>
      <c r="D15" s="130"/>
      <c r="E15" s="120"/>
      <c r="F15" s="130"/>
      <c r="G15" s="131"/>
      <c r="H15" s="129"/>
      <c r="I15" s="128"/>
      <c r="J15" s="128"/>
      <c r="K15" s="129"/>
      <c r="L15" s="129"/>
      <c r="M15" s="129"/>
    </row>
    <row r="16" spans="1:14" ht="15">
      <c r="A16" s="39">
        <f>A15+1</f>
        <v>2</v>
      </c>
      <c r="B16" s="128" t="s">
        <v>30</v>
      </c>
      <c r="C16" s="129"/>
      <c r="D16" s="120"/>
      <c r="E16" s="120"/>
      <c r="F16" s="120"/>
      <c r="G16" s="131"/>
      <c r="H16" s="129"/>
      <c r="I16" s="128"/>
      <c r="J16" s="128"/>
      <c r="K16" s="129"/>
      <c r="L16" s="129"/>
      <c r="M16" s="129"/>
    </row>
    <row r="17" spans="1:14" ht="15">
      <c r="A17" s="39">
        <f t="shared" ref="A17:A59" si="0">A16+1</f>
        <v>3</v>
      </c>
      <c r="B17" s="128" t="s">
        <v>31</v>
      </c>
      <c r="C17" s="129"/>
      <c r="D17" s="120"/>
      <c r="E17" s="120"/>
      <c r="F17" s="120"/>
      <c r="G17" s="131"/>
      <c r="H17" s="129"/>
      <c r="I17" s="128"/>
      <c r="J17" s="128"/>
      <c r="K17" s="129"/>
      <c r="L17" s="129"/>
      <c r="M17" s="129"/>
    </row>
    <row r="18" spans="1:14" ht="15">
      <c r="A18" s="39">
        <f>A17+1</f>
        <v>4</v>
      </c>
      <c r="B18" s="128"/>
      <c r="C18" s="129"/>
      <c r="D18" s="120"/>
      <c r="E18" s="120"/>
      <c r="F18" s="120"/>
      <c r="G18" s="131"/>
      <c r="H18" s="129"/>
      <c r="I18" s="128"/>
      <c r="J18" s="128"/>
      <c r="K18" s="129"/>
      <c r="L18" s="129"/>
      <c r="M18" s="129"/>
    </row>
    <row r="19" spans="1:14" ht="45.75">
      <c r="A19" s="39">
        <f t="shared" si="0"/>
        <v>5</v>
      </c>
      <c r="B19" s="121" t="s">
        <v>32</v>
      </c>
      <c r="C19" s="121" t="s">
        <v>33</v>
      </c>
      <c r="D19" s="122">
        <v>90320.2</v>
      </c>
      <c r="E19" s="122">
        <v>29805.67</v>
      </c>
      <c r="F19" s="122">
        <v>60514.53</v>
      </c>
      <c r="G19" s="123">
        <v>0.67</v>
      </c>
      <c r="H19" s="121" t="s">
        <v>34</v>
      </c>
      <c r="I19" s="121" t="s">
        <v>35</v>
      </c>
      <c r="J19" s="121" t="s">
        <v>36</v>
      </c>
      <c r="K19" s="132" t="s">
        <v>37</v>
      </c>
      <c r="L19" s="121">
        <v>2024</v>
      </c>
      <c r="M19" s="133" t="s">
        <v>38</v>
      </c>
    </row>
    <row r="20" spans="1:14" ht="45.75">
      <c r="A20" s="39">
        <f t="shared" si="0"/>
        <v>6</v>
      </c>
      <c r="B20" s="121" t="s">
        <v>39</v>
      </c>
      <c r="C20" s="121" t="s">
        <v>33</v>
      </c>
      <c r="D20" s="122">
        <v>366673.2</v>
      </c>
      <c r="E20" s="122">
        <v>232753.06</v>
      </c>
      <c r="F20" s="122">
        <v>133920.14000000001</v>
      </c>
      <c r="G20" s="123">
        <v>0.36520000000000002</v>
      </c>
      <c r="H20" s="121" t="s">
        <v>40</v>
      </c>
      <c r="I20" s="121" t="s">
        <v>35</v>
      </c>
      <c r="J20" s="121" t="s">
        <v>41</v>
      </c>
      <c r="K20" s="132" t="s">
        <v>37</v>
      </c>
      <c r="L20" s="121">
        <v>2022</v>
      </c>
      <c r="M20" s="132" t="s">
        <v>42</v>
      </c>
    </row>
    <row r="21" spans="1:14" ht="15">
      <c r="A21" s="39">
        <f t="shared" si="0"/>
        <v>7</v>
      </c>
      <c r="B21" s="121"/>
      <c r="C21" s="121"/>
      <c r="D21" s="122"/>
      <c r="E21" s="121"/>
      <c r="F21" s="122"/>
      <c r="G21" s="123"/>
      <c r="H21" s="121"/>
      <c r="I21" s="121"/>
      <c r="J21" s="121"/>
      <c r="K21" s="133"/>
      <c r="L21" s="121"/>
      <c r="M21" s="133"/>
    </row>
    <row r="22" spans="1:14" ht="15">
      <c r="A22" s="39">
        <f t="shared" si="0"/>
        <v>8</v>
      </c>
      <c r="B22" s="121"/>
      <c r="C22" s="121"/>
      <c r="D22" s="122"/>
      <c r="E22" s="121"/>
      <c r="F22" s="122"/>
      <c r="G22" s="123"/>
      <c r="H22" s="121"/>
      <c r="I22" s="121"/>
      <c r="J22" s="121"/>
      <c r="K22" s="133"/>
      <c r="L22" s="121"/>
      <c r="M22" s="133"/>
    </row>
    <row r="23" spans="1:14" ht="15">
      <c r="A23" s="39">
        <f t="shared" si="0"/>
        <v>9</v>
      </c>
      <c r="B23" s="121"/>
      <c r="C23" s="121"/>
      <c r="D23" s="122"/>
      <c r="E23" s="121"/>
      <c r="F23" s="122"/>
      <c r="G23" s="123"/>
      <c r="H23" s="121"/>
      <c r="I23" s="121"/>
      <c r="J23" s="121"/>
      <c r="K23" s="121"/>
      <c r="L23" s="121"/>
      <c r="M23" s="133"/>
    </row>
    <row r="24" spans="1:14" ht="15">
      <c r="A24" s="39">
        <f t="shared" si="0"/>
        <v>10</v>
      </c>
      <c r="B24" s="121"/>
      <c r="C24" s="121"/>
      <c r="D24" s="122"/>
      <c r="E24" s="121"/>
      <c r="F24" s="122"/>
      <c r="G24" s="123"/>
      <c r="H24" s="121"/>
      <c r="I24" s="121"/>
      <c r="J24" s="121"/>
      <c r="K24" s="121"/>
      <c r="L24" s="121"/>
      <c r="M24" s="133"/>
    </row>
    <row r="25" spans="1:14" ht="15">
      <c r="A25" s="39">
        <f t="shared" si="0"/>
        <v>11</v>
      </c>
      <c r="B25" s="134"/>
      <c r="C25" s="135"/>
      <c r="D25" s="136"/>
      <c r="E25" s="137"/>
      <c r="F25" s="136"/>
      <c r="G25" s="138"/>
      <c r="H25" s="135"/>
      <c r="I25" s="134"/>
      <c r="J25" s="134"/>
      <c r="K25" s="135"/>
      <c r="L25" s="135"/>
      <c r="M25" s="135"/>
    </row>
    <row r="26" spans="1:14" ht="15">
      <c r="A26" s="39">
        <f t="shared" si="0"/>
        <v>12</v>
      </c>
      <c r="B26" s="134"/>
      <c r="C26" s="135"/>
      <c r="D26" s="136"/>
      <c r="E26" s="137"/>
      <c r="F26" s="136"/>
      <c r="G26" s="138"/>
      <c r="H26" s="135"/>
      <c r="I26" s="134"/>
      <c r="J26" s="134"/>
      <c r="K26" s="135"/>
      <c r="L26" s="135"/>
      <c r="M26" s="135"/>
    </row>
    <row r="27" spans="1:14" ht="60.75">
      <c r="A27" s="39">
        <f t="shared" si="0"/>
        <v>13</v>
      </c>
      <c r="B27" s="163" t="s">
        <v>43</v>
      </c>
      <c r="C27" s="163" t="s">
        <v>44</v>
      </c>
      <c r="D27" s="164">
        <v>3085300</v>
      </c>
      <c r="E27" s="140">
        <v>599047</v>
      </c>
      <c r="F27" s="174">
        <v>2396188</v>
      </c>
      <c r="G27" s="141">
        <v>0.8</v>
      </c>
      <c r="H27" s="163" t="s">
        <v>45</v>
      </c>
      <c r="I27" s="163" t="s">
        <v>46</v>
      </c>
      <c r="J27" s="163" t="s">
        <v>47</v>
      </c>
      <c r="K27" s="163" t="s">
        <v>48</v>
      </c>
      <c r="L27" s="139">
        <v>2024</v>
      </c>
      <c r="M27" s="139" t="s">
        <v>42</v>
      </c>
    </row>
    <row r="28" spans="1:14" ht="60.75">
      <c r="A28" s="39">
        <f t="shared" si="0"/>
        <v>14</v>
      </c>
      <c r="B28" s="124" t="s">
        <v>49</v>
      </c>
      <c r="C28" s="163" t="s">
        <v>44</v>
      </c>
      <c r="D28" s="169">
        <v>151050.10999999999</v>
      </c>
      <c r="E28" s="172">
        <v>0</v>
      </c>
      <c r="F28" s="171">
        <v>151050.10999999999</v>
      </c>
      <c r="G28" s="173">
        <v>1</v>
      </c>
      <c r="H28" s="124" t="s">
        <v>50</v>
      </c>
      <c r="I28" s="163" t="s">
        <v>46</v>
      </c>
      <c r="J28" s="124" t="s">
        <v>51</v>
      </c>
      <c r="K28" s="124" t="s">
        <v>37</v>
      </c>
      <c r="L28" s="124">
        <v>2021</v>
      </c>
      <c r="M28" s="139"/>
    </row>
    <row r="29" spans="1:14" ht="60.75">
      <c r="A29" s="39">
        <f t="shared" si="0"/>
        <v>15</v>
      </c>
      <c r="B29" s="124" t="s">
        <v>52</v>
      </c>
      <c r="C29" s="163" t="s">
        <v>44</v>
      </c>
      <c r="D29" s="169">
        <v>27370</v>
      </c>
      <c r="E29" s="124" t="s">
        <v>53</v>
      </c>
      <c r="F29" s="175" t="s">
        <v>54</v>
      </c>
      <c r="G29" s="125">
        <v>0.7</v>
      </c>
      <c r="H29" s="124" t="s">
        <v>55</v>
      </c>
      <c r="I29" s="163" t="s">
        <v>46</v>
      </c>
      <c r="J29" s="124" t="s">
        <v>56</v>
      </c>
      <c r="K29" s="163" t="s">
        <v>48</v>
      </c>
      <c r="L29" s="124">
        <v>2024</v>
      </c>
      <c r="M29" s="139" t="s">
        <v>57</v>
      </c>
    </row>
    <row r="30" spans="1:14" ht="45.75">
      <c r="A30" s="39">
        <f t="shared" si="0"/>
        <v>16</v>
      </c>
      <c r="B30" s="124" t="s">
        <v>58</v>
      </c>
      <c r="C30" s="124"/>
      <c r="D30" s="124">
        <v>23340</v>
      </c>
      <c r="E30" s="124"/>
      <c r="F30" s="124"/>
      <c r="G30" s="124"/>
      <c r="H30" s="124"/>
      <c r="I30" s="124"/>
      <c r="J30" s="124"/>
      <c r="K30" s="124"/>
      <c r="L30" s="124"/>
      <c r="M30" s="124"/>
      <c r="N30" t="s">
        <v>59</v>
      </c>
    </row>
    <row r="31" spans="1:14" ht="30.75">
      <c r="A31" s="39">
        <f t="shared" si="0"/>
        <v>17</v>
      </c>
      <c r="B31" s="124" t="s">
        <v>60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4" ht="15">
      <c r="A32" s="39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3" ht="74.25" customHeight="1">
      <c r="A33" s="39">
        <f>A31+1</f>
        <v>18</v>
      </c>
      <c r="B33" s="161" t="s">
        <v>61</v>
      </c>
      <c r="C33" s="161" t="s">
        <v>12</v>
      </c>
      <c r="D33" s="167">
        <v>26906.9</v>
      </c>
      <c r="E33" s="162">
        <v>8072.07</v>
      </c>
      <c r="F33" s="167">
        <v>18834.830000000002</v>
      </c>
      <c r="G33" s="143">
        <v>0.7</v>
      </c>
      <c r="H33" s="161" t="s">
        <v>62</v>
      </c>
      <c r="I33" s="161" t="s">
        <v>46</v>
      </c>
      <c r="J33" s="161" t="s">
        <v>63</v>
      </c>
      <c r="K33" s="161" t="s">
        <v>48</v>
      </c>
      <c r="L33" s="142">
        <v>2024</v>
      </c>
      <c r="M33" s="161" t="s">
        <v>64</v>
      </c>
    </row>
    <row r="34" spans="1:13" ht="63.75" customHeight="1">
      <c r="A34" s="39">
        <f t="shared" si="0"/>
        <v>19</v>
      </c>
      <c r="B34" s="161" t="s">
        <v>65</v>
      </c>
      <c r="C34" s="161" t="s">
        <v>12</v>
      </c>
      <c r="D34" s="167">
        <v>1615900</v>
      </c>
      <c r="E34" s="162">
        <v>533247</v>
      </c>
      <c r="F34" s="167">
        <v>1082653</v>
      </c>
      <c r="G34" s="143">
        <v>0.67</v>
      </c>
      <c r="H34" s="161" t="s">
        <v>66</v>
      </c>
      <c r="I34" s="161" t="s">
        <v>67</v>
      </c>
      <c r="J34" s="161" t="s">
        <v>68</v>
      </c>
      <c r="K34" s="161" t="s">
        <v>48</v>
      </c>
      <c r="L34" s="142">
        <v>2023</v>
      </c>
      <c r="M34" s="161" t="s">
        <v>42</v>
      </c>
    </row>
    <row r="35" spans="1:13" ht="53.25" customHeight="1">
      <c r="A35" s="39">
        <f t="shared" si="0"/>
        <v>20</v>
      </c>
      <c r="B35" s="161" t="s">
        <v>69</v>
      </c>
      <c r="C35" s="161" t="s">
        <v>12</v>
      </c>
      <c r="D35" s="142">
        <v>8886.2000000000007</v>
      </c>
      <c r="E35" s="142"/>
      <c r="F35" s="142"/>
      <c r="G35" s="143">
        <v>0.95</v>
      </c>
      <c r="H35" s="142"/>
      <c r="I35" s="142" t="s">
        <v>70</v>
      </c>
      <c r="J35" s="142" t="s">
        <v>71</v>
      </c>
      <c r="K35" s="142" t="s">
        <v>48</v>
      </c>
      <c r="L35" s="142">
        <v>2024</v>
      </c>
      <c r="M35" s="142" t="s">
        <v>72</v>
      </c>
    </row>
    <row r="36" spans="1:13" ht="62.25" customHeight="1">
      <c r="A36" s="39">
        <f t="shared" si="0"/>
        <v>21</v>
      </c>
      <c r="B36" s="142" t="s">
        <v>73</v>
      </c>
      <c r="C36" s="142"/>
      <c r="D36" s="142"/>
      <c r="E36" s="142"/>
      <c r="F36" s="142"/>
      <c r="G36" s="143"/>
      <c r="H36" s="142"/>
      <c r="I36" s="142"/>
      <c r="J36" s="142"/>
      <c r="K36" s="142"/>
      <c r="L36" s="142"/>
      <c r="M36" s="142"/>
    </row>
    <row r="37" spans="1:13" ht="39" customHeight="1">
      <c r="A37" s="39">
        <f t="shared" si="0"/>
        <v>22</v>
      </c>
      <c r="B37" s="142" t="s">
        <v>74</v>
      </c>
      <c r="C37" s="142"/>
      <c r="D37" s="142"/>
      <c r="E37" s="144"/>
      <c r="F37" s="142"/>
      <c r="G37" s="143"/>
      <c r="H37" s="142"/>
      <c r="I37" s="142"/>
      <c r="J37" s="142"/>
      <c r="K37" s="142"/>
      <c r="L37" s="142"/>
      <c r="M37" s="142"/>
    </row>
    <row r="38" spans="1:13" ht="39" customHeight="1">
      <c r="A38" s="39"/>
      <c r="B38" s="142" t="s">
        <v>75</v>
      </c>
      <c r="C38" s="142"/>
      <c r="D38" s="142"/>
      <c r="E38" s="144"/>
      <c r="F38" s="142"/>
      <c r="G38" s="143"/>
      <c r="H38" s="142"/>
      <c r="I38" s="142" t="s">
        <v>70</v>
      </c>
      <c r="J38" s="142"/>
      <c r="K38" s="142"/>
      <c r="L38" s="142"/>
      <c r="M38" s="142"/>
    </row>
    <row r="39" spans="1:13" ht="39" customHeight="1">
      <c r="A39" s="39"/>
      <c r="B39" s="142" t="s">
        <v>76</v>
      </c>
      <c r="C39" s="142"/>
      <c r="D39" s="142"/>
      <c r="E39" s="144"/>
      <c r="F39" s="142"/>
      <c r="G39" s="143"/>
      <c r="H39" s="142"/>
      <c r="I39" s="142" t="s">
        <v>70</v>
      </c>
      <c r="J39" s="142"/>
      <c r="K39" s="142"/>
      <c r="L39" s="142"/>
      <c r="M39" s="142"/>
    </row>
    <row r="40" spans="1:13" ht="39" customHeight="1">
      <c r="A40" s="39"/>
      <c r="B40" s="142"/>
      <c r="C40" s="142"/>
      <c r="D40" s="142"/>
      <c r="E40" s="144"/>
      <c r="F40" s="142"/>
      <c r="G40" s="143"/>
      <c r="H40" s="142"/>
      <c r="I40" s="142"/>
      <c r="J40" s="142"/>
      <c r="K40" s="142"/>
      <c r="L40" s="142"/>
      <c r="M40" s="142"/>
    </row>
    <row r="41" spans="1:13" ht="60.75">
      <c r="A41" s="39">
        <f>A37+1</f>
        <v>23</v>
      </c>
      <c r="B41" s="145" t="s">
        <v>77</v>
      </c>
      <c r="C41" s="145" t="s">
        <v>13</v>
      </c>
      <c r="D41" s="146">
        <v>1127939</v>
      </c>
      <c r="E41" s="146">
        <v>451175.6</v>
      </c>
      <c r="F41" s="146">
        <v>676763.4</v>
      </c>
      <c r="G41" s="147">
        <v>0.6</v>
      </c>
      <c r="H41" s="145" t="s">
        <v>62</v>
      </c>
      <c r="I41" s="148" t="s">
        <v>78</v>
      </c>
      <c r="J41" s="145" t="s">
        <v>79</v>
      </c>
      <c r="K41" s="145" t="s">
        <v>48</v>
      </c>
      <c r="L41" s="145">
        <v>2024</v>
      </c>
      <c r="M41" s="166" t="s">
        <v>42</v>
      </c>
    </row>
    <row r="42" spans="1:13" ht="192" customHeight="1">
      <c r="A42" s="39">
        <f t="shared" si="0"/>
        <v>24</v>
      </c>
      <c r="B42" s="145" t="s">
        <v>80</v>
      </c>
      <c r="C42" s="145" t="s">
        <v>13</v>
      </c>
      <c r="D42" s="146">
        <v>2500000</v>
      </c>
      <c r="E42" s="146">
        <v>1000000</v>
      </c>
      <c r="F42" s="146">
        <v>1000000</v>
      </c>
      <c r="G42" s="147">
        <v>0.6</v>
      </c>
      <c r="H42" s="145" t="s">
        <v>62</v>
      </c>
      <c r="I42" s="148" t="s">
        <v>81</v>
      </c>
      <c r="J42" s="145" t="s">
        <v>82</v>
      </c>
      <c r="K42" s="145" t="s">
        <v>48</v>
      </c>
      <c r="L42" s="145">
        <v>2024</v>
      </c>
      <c r="M42" s="166" t="s">
        <v>42</v>
      </c>
    </row>
    <row r="43" spans="1:13" ht="60.75">
      <c r="A43" s="39">
        <f t="shared" si="0"/>
        <v>25</v>
      </c>
      <c r="B43" s="145" t="s">
        <v>83</v>
      </c>
      <c r="C43" s="145" t="s">
        <v>13</v>
      </c>
      <c r="D43" s="146">
        <v>43910.22</v>
      </c>
      <c r="E43" s="146">
        <v>30737.15</v>
      </c>
      <c r="F43" s="146">
        <v>13173.07</v>
      </c>
      <c r="G43" s="147">
        <v>0.7</v>
      </c>
      <c r="H43" s="145" t="s">
        <v>84</v>
      </c>
      <c r="I43" s="148" t="s">
        <v>85</v>
      </c>
      <c r="J43" s="145" t="s">
        <v>86</v>
      </c>
      <c r="K43" s="145" t="s">
        <v>37</v>
      </c>
      <c r="L43" s="145">
        <v>2022</v>
      </c>
      <c r="M43" s="166" t="s">
        <v>42</v>
      </c>
    </row>
    <row r="44" spans="1:13" ht="45.75">
      <c r="A44" s="39">
        <f t="shared" si="0"/>
        <v>26</v>
      </c>
      <c r="B44" s="145" t="s">
        <v>87</v>
      </c>
      <c r="C44" s="145" t="s">
        <v>13</v>
      </c>
      <c r="D44" s="146">
        <v>263900</v>
      </c>
      <c r="E44" s="146">
        <v>125750</v>
      </c>
      <c r="F44" s="146">
        <v>138150</v>
      </c>
      <c r="G44" s="147">
        <v>0.52349999999999997</v>
      </c>
      <c r="H44" s="145" t="s">
        <v>88</v>
      </c>
      <c r="I44" s="148" t="s">
        <v>85</v>
      </c>
      <c r="J44" s="145" t="s">
        <v>89</v>
      </c>
      <c r="K44" s="145" t="s">
        <v>37</v>
      </c>
      <c r="L44" s="145">
        <v>2022</v>
      </c>
      <c r="M44" s="166" t="s">
        <v>42</v>
      </c>
    </row>
    <row r="45" spans="1:13" ht="45.75">
      <c r="A45" s="39">
        <f t="shared" si="0"/>
        <v>27</v>
      </c>
      <c r="B45" s="145" t="s">
        <v>90</v>
      </c>
      <c r="C45" s="145" t="s">
        <v>13</v>
      </c>
      <c r="D45" s="146">
        <v>200000</v>
      </c>
      <c r="E45" s="146">
        <v>60767</v>
      </c>
      <c r="F45" s="146">
        <v>139233</v>
      </c>
      <c r="G45" s="147">
        <v>0.69620000000000004</v>
      </c>
      <c r="H45" s="145" t="s">
        <v>88</v>
      </c>
      <c r="I45" s="148" t="s">
        <v>85</v>
      </c>
      <c r="J45" s="145" t="s">
        <v>91</v>
      </c>
      <c r="K45" s="145" t="s">
        <v>37</v>
      </c>
      <c r="L45" s="145">
        <v>2022</v>
      </c>
      <c r="M45" s="166" t="s">
        <v>42</v>
      </c>
    </row>
    <row r="46" spans="1:13" ht="45.75">
      <c r="A46" s="39">
        <f t="shared" si="0"/>
        <v>28</v>
      </c>
      <c r="B46" s="145" t="s">
        <v>92</v>
      </c>
      <c r="C46" s="145" t="s">
        <v>13</v>
      </c>
      <c r="D46" s="146">
        <v>168859.62</v>
      </c>
      <c r="E46" s="146">
        <v>42226.62</v>
      </c>
      <c r="F46" s="146">
        <v>126633</v>
      </c>
      <c r="G46" s="147">
        <v>0.74990000000000001</v>
      </c>
      <c r="H46" s="145" t="s">
        <v>88</v>
      </c>
      <c r="I46" s="148" t="s">
        <v>85</v>
      </c>
      <c r="J46" s="145" t="s">
        <v>93</v>
      </c>
      <c r="K46" s="145" t="s">
        <v>37</v>
      </c>
      <c r="L46" s="145">
        <v>2023</v>
      </c>
      <c r="M46" s="166" t="s">
        <v>42</v>
      </c>
    </row>
    <row r="47" spans="1:13" ht="15">
      <c r="A47" s="39">
        <f t="shared" si="0"/>
        <v>29</v>
      </c>
      <c r="B47" s="145"/>
      <c r="C47" s="145"/>
      <c r="D47" s="146"/>
      <c r="E47" s="146"/>
      <c r="F47" s="146"/>
      <c r="G47" s="147"/>
      <c r="H47" s="145"/>
      <c r="I47" s="148"/>
      <c r="J47" s="145"/>
      <c r="K47" s="145"/>
      <c r="L47" s="145"/>
      <c r="M47" s="145"/>
    </row>
    <row r="48" spans="1:13" ht="15">
      <c r="A48" s="39">
        <f t="shared" si="0"/>
        <v>30</v>
      </c>
      <c r="B48" s="145"/>
      <c r="C48" s="145"/>
      <c r="D48" s="146"/>
      <c r="E48" s="146"/>
      <c r="F48" s="146"/>
      <c r="G48" s="147"/>
      <c r="H48" s="145"/>
      <c r="I48" s="148"/>
      <c r="J48" s="145"/>
      <c r="K48" s="145"/>
      <c r="L48" s="145"/>
      <c r="M48" s="145"/>
    </row>
    <row r="49" spans="1:13" ht="15">
      <c r="A49" s="39">
        <f t="shared" si="0"/>
        <v>31</v>
      </c>
      <c r="B49" s="145"/>
      <c r="C49" s="145"/>
      <c r="D49" s="146"/>
      <c r="E49" s="146"/>
      <c r="F49" s="146"/>
      <c r="G49" s="147"/>
      <c r="H49" s="145"/>
      <c r="I49" s="148"/>
      <c r="J49" s="145"/>
      <c r="K49" s="145"/>
      <c r="L49" s="145"/>
      <c r="M49" s="145"/>
    </row>
    <row r="50" spans="1:13" ht="15">
      <c r="A50" s="39">
        <f t="shared" si="0"/>
        <v>32</v>
      </c>
      <c r="B50" s="149"/>
      <c r="C50" s="145"/>
      <c r="D50" s="146"/>
      <c r="E50" s="146"/>
      <c r="F50" s="146"/>
      <c r="G50" s="147"/>
      <c r="H50" s="145"/>
      <c r="I50" s="148"/>
      <c r="J50" s="145"/>
      <c r="K50" s="145"/>
      <c r="L50" s="145"/>
      <c r="M50" s="145"/>
    </row>
    <row r="51" spans="1:13" ht="15">
      <c r="A51" s="39">
        <f t="shared" si="0"/>
        <v>33</v>
      </c>
      <c r="B51" s="145"/>
      <c r="C51" s="145"/>
      <c r="D51" s="146"/>
      <c r="E51" s="146"/>
      <c r="F51" s="146"/>
      <c r="G51" s="147"/>
      <c r="H51" s="145"/>
      <c r="I51" s="148"/>
      <c r="J51" s="145"/>
      <c r="K51" s="145"/>
      <c r="L51" s="145"/>
      <c r="M51" s="145"/>
    </row>
    <row r="52" spans="1:13" ht="45.75">
      <c r="A52" s="39">
        <f t="shared" si="0"/>
        <v>34</v>
      </c>
      <c r="B52" s="165" t="s">
        <v>94</v>
      </c>
      <c r="C52" s="168" t="s">
        <v>14</v>
      </c>
      <c r="D52" s="151">
        <v>2053342</v>
      </c>
      <c r="E52" s="151">
        <v>1000000</v>
      </c>
      <c r="F52" s="151">
        <v>1000000</v>
      </c>
      <c r="G52" s="152">
        <v>0.5</v>
      </c>
      <c r="H52" s="165" t="s">
        <v>88</v>
      </c>
      <c r="I52" s="165" t="s">
        <v>95</v>
      </c>
      <c r="J52" s="165" t="s">
        <v>96</v>
      </c>
      <c r="K52" s="165" t="s">
        <v>48</v>
      </c>
      <c r="L52" s="150">
        <v>2023</v>
      </c>
      <c r="M52" s="150"/>
    </row>
    <row r="53" spans="1:13" ht="30.75">
      <c r="A53" s="39">
        <f t="shared" si="0"/>
        <v>35</v>
      </c>
      <c r="B53" s="165" t="s">
        <v>97</v>
      </c>
      <c r="C53" s="168" t="s">
        <v>14</v>
      </c>
      <c r="D53" s="151">
        <v>29016</v>
      </c>
      <c r="E53" s="151">
        <f>D53-F53</f>
        <v>13357.43</v>
      </c>
      <c r="F53" s="151">
        <v>15658.57</v>
      </c>
      <c r="G53" s="152">
        <v>0.54</v>
      </c>
      <c r="H53" s="165" t="s">
        <v>98</v>
      </c>
      <c r="I53" s="165" t="s">
        <v>35</v>
      </c>
      <c r="J53" s="165" t="s">
        <v>99</v>
      </c>
      <c r="K53" s="165" t="s">
        <v>37</v>
      </c>
      <c r="L53" s="150">
        <v>2023</v>
      </c>
      <c r="M53" s="150"/>
    </row>
    <row r="54" spans="1:13" ht="30">
      <c r="A54" s="39">
        <f t="shared" si="0"/>
        <v>36</v>
      </c>
      <c r="B54" s="165" t="s">
        <v>100</v>
      </c>
      <c r="C54" s="168" t="s">
        <v>14</v>
      </c>
      <c r="D54" s="151">
        <v>14358.58</v>
      </c>
      <c r="E54" s="151">
        <f t="shared" ref="E54" si="1">D54-F54</f>
        <v>5743.4400000000005</v>
      </c>
      <c r="F54" s="151">
        <v>8615.14</v>
      </c>
      <c r="G54" s="152">
        <v>0.6</v>
      </c>
      <c r="H54" s="165" t="s">
        <v>98</v>
      </c>
      <c r="I54" s="165" t="s">
        <v>85</v>
      </c>
      <c r="J54" s="165" t="s">
        <v>101</v>
      </c>
      <c r="K54" s="165" t="s">
        <v>48</v>
      </c>
      <c r="L54" s="150">
        <v>2022</v>
      </c>
      <c r="M54" s="150"/>
    </row>
    <row r="55" spans="1:13" ht="45.75">
      <c r="A55" s="39">
        <f t="shared" si="0"/>
        <v>37</v>
      </c>
      <c r="B55" s="126" t="s">
        <v>102</v>
      </c>
      <c r="C55" s="168" t="s">
        <v>14</v>
      </c>
      <c r="D55" s="170">
        <v>5197.82</v>
      </c>
      <c r="E55" s="151">
        <f>D55-F55</f>
        <v>1039.5699999999997</v>
      </c>
      <c r="F55" s="170">
        <v>4158.25</v>
      </c>
      <c r="G55" s="127">
        <v>0.8</v>
      </c>
      <c r="H55" s="165" t="s">
        <v>98</v>
      </c>
      <c r="I55" s="165" t="s">
        <v>35</v>
      </c>
      <c r="J55" s="126" t="s">
        <v>103</v>
      </c>
      <c r="K55" s="126" t="s">
        <v>37</v>
      </c>
      <c r="L55" s="126">
        <v>2022</v>
      </c>
      <c r="M55" s="150"/>
    </row>
    <row r="56" spans="1:13" ht="30.75">
      <c r="A56" s="39">
        <f t="shared" si="0"/>
        <v>38</v>
      </c>
      <c r="B56" s="126" t="s">
        <v>104</v>
      </c>
      <c r="C56" s="168" t="s">
        <v>14</v>
      </c>
      <c r="D56" s="170">
        <v>7821.49</v>
      </c>
      <c r="E56" s="151">
        <f>D56-F56</f>
        <v>966.09000000000015</v>
      </c>
      <c r="F56" s="170">
        <v>6855.4</v>
      </c>
      <c r="G56" s="127">
        <v>0.876</v>
      </c>
      <c r="H56" s="165" t="s">
        <v>98</v>
      </c>
      <c r="I56" s="165" t="s">
        <v>35</v>
      </c>
      <c r="J56" s="126" t="s">
        <v>105</v>
      </c>
      <c r="K56" s="126" t="s">
        <v>37</v>
      </c>
      <c r="L56" s="126">
        <v>2023</v>
      </c>
      <c r="M56" s="150"/>
    </row>
    <row r="57" spans="1:13" ht="15">
      <c r="A57" s="39">
        <f t="shared" si="0"/>
        <v>39</v>
      </c>
      <c r="B57" s="126"/>
      <c r="C57" s="126"/>
      <c r="D57" s="126"/>
      <c r="E57" s="151"/>
      <c r="F57" s="126"/>
      <c r="G57" s="127"/>
      <c r="H57" s="126"/>
      <c r="I57" s="126"/>
      <c r="J57" s="126"/>
      <c r="K57" s="126"/>
      <c r="L57" s="126"/>
      <c r="M57" s="150"/>
    </row>
    <row r="58" spans="1:13" ht="15">
      <c r="A58" s="39">
        <f t="shared" si="0"/>
        <v>40</v>
      </c>
      <c r="B58" s="153"/>
      <c r="C58" s="154"/>
      <c r="D58" s="155"/>
      <c r="E58" s="151"/>
      <c r="F58" s="155"/>
      <c r="G58" s="157"/>
      <c r="H58" s="154"/>
      <c r="I58" s="153"/>
      <c r="J58" s="158"/>
      <c r="K58" s="154"/>
      <c r="L58" s="154"/>
      <c r="M58" s="154"/>
    </row>
    <row r="59" spans="1:13" ht="15">
      <c r="A59" s="39">
        <f t="shared" si="0"/>
        <v>41</v>
      </c>
      <c r="B59" s="153"/>
      <c r="C59" s="154"/>
      <c r="D59" s="159"/>
      <c r="E59" s="151"/>
      <c r="F59" s="156"/>
      <c r="G59" s="157"/>
      <c r="H59" s="160"/>
      <c r="I59" s="153"/>
      <c r="J59" s="159"/>
      <c r="K59" s="160"/>
      <c r="L59" s="154"/>
      <c r="M59" s="160"/>
    </row>
    <row r="60" spans="1:13" ht="15">
      <c r="A60" s="39"/>
      <c r="B60" s="46" t="s">
        <v>15</v>
      </c>
      <c r="C60" s="46"/>
      <c r="D60" s="47">
        <f>SUM(D15:D59)</f>
        <v>11810091.34</v>
      </c>
      <c r="E60" s="47">
        <f>SUM(E15:E59)</f>
        <v>4134687.6999999997</v>
      </c>
      <c r="F60" s="47">
        <f>SUM(F15:F59)</f>
        <v>6972400.4400000004</v>
      </c>
      <c r="G60" s="48">
        <f t="shared" ref="G60" si="2">F60/D60</f>
        <v>0.59037650423455579</v>
      </c>
      <c r="H60" s="46"/>
      <c r="I60" s="46"/>
      <c r="J60" s="46"/>
      <c r="K60" s="46"/>
      <c r="L60" s="49"/>
      <c r="M60" s="49"/>
    </row>
    <row r="61" spans="1:13">
      <c r="D61" s="1"/>
      <c r="E61" s="1"/>
    </row>
    <row r="62" spans="1:13">
      <c r="E62" s="1"/>
    </row>
    <row r="63" spans="1:13">
      <c r="E63" s="1"/>
    </row>
    <row r="64" spans="1:13">
      <c r="E64" s="1"/>
    </row>
    <row r="65" spans="2:5">
      <c r="E65" s="1"/>
    </row>
    <row r="66" spans="2:5">
      <c r="E66" s="1"/>
    </row>
    <row r="67" spans="2:5" ht="15">
      <c r="B67" s="115"/>
      <c r="E67" s="1"/>
    </row>
    <row r="68" spans="2:5">
      <c r="E68" s="1"/>
    </row>
    <row r="69" spans="2:5">
      <c r="E69" s="1"/>
    </row>
    <row r="70" spans="2:5">
      <c r="E70" s="1"/>
    </row>
  </sheetData>
  <autoFilter ref="A14:M60" xr:uid="{F97174CF-C21E-4015-B260-F74683CD7A4C}"/>
  <mergeCells count="4">
    <mergeCell ref="B1:M2"/>
    <mergeCell ref="C3:F3"/>
    <mergeCell ref="G3:J3"/>
    <mergeCell ref="K3:M3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topLeftCell="A44" workbookViewId="0">
      <selection activeCell="B45" sqref="B45"/>
    </sheetView>
  </sheetViews>
  <sheetFormatPr defaultRowHeight="12.75"/>
  <cols>
    <col min="1" max="1" width="7" customWidth="1"/>
    <col min="2" max="2" width="28.5703125" customWidth="1"/>
    <col min="3" max="3" width="13.28515625" customWidth="1"/>
    <col min="4" max="4" width="15.5703125" customWidth="1"/>
    <col min="5" max="5" width="15.140625" customWidth="1"/>
    <col min="6" max="6" width="14.85546875" customWidth="1"/>
    <col min="7" max="7" width="14.7109375" customWidth="1"/>
    <col min="8" max="8" width="13.85546875" customWidth="1"/>
    <col min="9" max="9" width="14.42578125" customWidth="1"/>
    <col min="10" max="10" width="15.28515625" customWidth="1"/>
    <col min="11" max="11" width="13" customWidth="1"/>
    <col min="12" max="12" width="16.7109375" customWidth="1"/>
    <col min="13" max="13" width="16.42578125" customWidth="1"/>
    <col min="14" max="14" width="13.5703125" customWidth="1"/>
  </cols>
  <sheetData>
    <row r="1" spans="1:14">
      <c r="B1" s="177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13.5" customHeight="1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ht="35.25" customHeight="1">
      <c r="B3" s="4"/>
      <c r="C3" s="179" t="s">
        <v>1</v>
      </c>
      <c r="D3" s="180"/>
      <c r="E3" s="180"/>
      <c r="F3" s="181"/>
      <c r="G3" s="182" t="s">
        <v>2</v>
      </c>
      <c r="H3" s="182"/>
      <c r="I3" s="183"/>
      <c r="J3" s="183"/>
      <c r="K3" s="182" t="s">
        <v>3</v>
      </c>
      <c r="L3" s="182"/>
      <c r="M3" s="183"/>
    </row>
    <row r="4" spans="1:14" ht="31.5">
      <c r="B4" s="4"/>
      <c r="C4" s="38" t="s">
        <v>4</v>
      </c>
      <c r="D4" s="3" t="s">
        <v>5</v>
      </c>
      <c r="E4" s="3" t="s">
        <v>6</v>
      </c>
      <c r="F4" s="3" t="s">
        <v>7</v>
      </c>
      <c r="G4" s="38">
        <v>2017</v>
      </c>
      <c r="H4" s="3">
        <v>2018</v>
      </c>
      <c r="I4" s="3">
        <v>2019</v>
      </c>
      <c r="J4" s="2">
        <v>2020</v>
      </c>
      <c r="K4" s="3">
        <v>2018</v>
      </c>
      <c r="L4" s="3">
        <v>2019</v>
      </c>
      <c r="M4" s="2">
        <v>2020</v>
      </c>
    </row>
    <row r="5" spans="1:14" ht="33.75" customHeight="1">
      <c r="B5" s="27" t="s">
        <v>8</v>
      </c>
      <c r="C5" s="5">
        <f>SUM(D15:D18)</f>
        <v>3239437</v>
      </c>
      <c r="D5" s="5">
        <f t="shared" ref="D5:E5" si="0">SUM(E15:E18)</f>
        <v>1281659</v>
      </c>
      <c r="E5" s="5">
        <f t="shared" si="0"/>
        <v>1957778</v>
      </c>
      <c r="F5" s="20">
        <v>0.6</v>
      </c>
      <c r="G5" s="105">
        <f>F16+F17+F18</f>
        <v>598985</v>
      </c>
      <c r="H5" s="105"/>
      <c r="I5" s="105">
        <f>F15</f>
        <v>1358793</v>
      </c>
      <c r="J5" s="105"/>
      <c r="K5" s="105"/>
      <c r="L5" s="105"/>
      <c r="M5" s="105"/>
    </row>
    <row r="6" spans="1:14" ht="15.75">
      <c r="B6" s="6" t="s">
        <v>9</v>
      </c>
      <c r="C6" s="7">
        <f>SUM(D19:D31)</f>
        <v>4930139.6900000004</v>
      </c>
      <c r="D6" s="7">
        <f t="shared" ref="D6:E6" si="1">SUM(E19:E31)</f>
        <v>732888.69</v>
      </c>
      <c r="E6" s="7">
        <f t="shared" si="1"/>
        <v>4197251</v>
      </c>
      <c r="F6" s="22">
        <v>0.83</v>
      </c>
      <c r="G6" s="106">
        <f>F29+F30+F31</f>
        <v>1773186</v>
      </c>
      <c r="H6" s="106">
        <f>F27+F28</f>
        <v>660000</v>
      </c>
      <c r="I6" s="106">
        <f>F26</f>
        <v>68188</v>
      </c>
      <c r="J6" s="106">
        <f>F19+F20+F23+F24</f>
        <v>1224997</v>
      </c>
      <c r="K6" s="106">
        <v>240000</v>
      </c>
      <c r="L6" s="106">
        <v>227100</v>
      </c>
      <c r="M6" s="106"/>
      <c r="N6" s="1"/>
    </row>
    <row r="7" spans="1:14" ht="15.75">
      <c r="B7" s="8" t="s">
        <v>10</v>
      </c>
      <c r="C7" s="9">
        <f>SUM(D32:D33)</f>
        <v>2315930.5</v>
      </c>
      <c r="D7" s="9">
        <f t="shared" ref="D7:E7" si="2">SUM(E32:E33)</f>
        <v>911695.5</v>
      </c>
      <c r="E7" s="9">
        <f t="shared" si="2"/>
        <v>1404235</v>
      </c>
      <c r="F7" s="25">
        <v>0.61</v>
      </c>
      <c r="G7" s="107">
        <f>F33</f>
        <v>152677</v>
      </c>
      <c r="H7" s="107"/>
      <c r="I7" s="107">
        <f>F32</f>
        <v>1251558</v>
      </c>
      <c r="J7" s="107"/>
      <c r="K7" s="107"/>
      <c r="L7" s="107"/>
      <c r="M7" s="107"/>
    </row>
    <row r="8" spans="1:14" ht="13.5" customHeight="1">
      <c r="B8" s="10" t="s">
        <v>11</v>
      </c>
      <c r="C8" s="11">
        <f>SUM(D34:D45)</f>
        <v>5022282.3655555546</v>
      </c>
      <c r="D8" s="11">
        <f t="shared" ref="D8:E8" si="3">SUM(E34:E45)</f>
        <v>2710473.8155555553</v>
      </c>
      <c r="E8" s="11">
        <f t="shared" si="3"/>
        <v>2311808.5499999998</v>
      </c>
      <c r="F8" s="24">
        <v>0.45</v>
      </c>
      <c r="G8" s="108">
        <f>F41</f>
        <v>988694</v>
      </c>
      <c r="H8" s="108">
        <f>F35+F42</f>
        <v>31331.940000000002</v>
      </c>
      <c r="I8" s="108">
        <f>F37+F39+F40+F43+F44+F45</f>
        <v>1249020.81</v>
      </c>
      <c r="J8" s="108">
        <f>F34+F36+F38</f>
        <v>42761.8</v>
      </c>
      <c r="K8" s="108"/>
      <c r="L8" s="108"/>
      <c r="M8" s="108"/>
      <c r="N8" s="1"/>
    </row>
    <row r="9" spans="1:14" ht="15.75">
      <c r="B9" s="12" t="s">
        <v>12</v>
      </c>
      <c r="C9" s="13">
        <f>SUM(D46:D63)</f>
        <v>2605189.7199999997</v>
      </c>
      <c r="D9" s="13">
        <f t="shared" ref="D9:E9" si="4">SUM(E46:E63)</f>
        <v>889457.80000000016</v>
      </c>
      <c r="E9" s="13">
        <f t="shared" si="4"/>
        <v>1715731.92</v>
      </c>
      <c r="F9" s="23">
        <v>0.64</v>
      </c>
      <c r="G9" s="109">
        <f>F61+F62+F63</f>
        <v>392413</v>
      </c>
      <c r="H9" s="109">
        <f>F48+F53+F59</f>
        <v>121650</v>
      </c>
      <c r="I9" s="109">
        <f>F48+F53+F59</f>
        <v>121650</v>
      </c>
      <c r="J9" s="109">
        <f>F49+F50+F51+F52+F54+F55+F56</f>
        <v>910156.51</v>
      </c>
      <c r="K9" s="109">
        <v>344400</v>
      </c>
      <c r="L9" s="109">
        <v>38800</v>
      </c>
      <c r="M9" s="109"/>
      <c r="N9" s="1"/>
    </row>
    <row r="10" spans="1:14" ht="15.75">
      <c r="B10" s="14" t="s">
        <v>13</v>
      </c>
      <c r="C10" s="15">
        <f>SUM(D64:D80)</f>
        <v>6256610.2055555563</v>
      </c>
      <c r="D10" s="15">
        <f t="shared" ref="D10:E10" si="5">SUM(E64:E80)</f>
        <v>1246605.4755555557</v>
      </c>
      <c r="E10" s="15">
        <f t="shared" si="5"/>
        <v>5010004.7300000004</v>
      </c>
      <c r="F10" s="21">
        <v>0.79</v>
      </c>
      <c r="G10" s="104">
        <f>F74+F79+F80</f>
        <v>1639701</v>
      </c>
      <c r="H10" s="104"/>
      <c r="I10" s="104"/>
      <c r="J10" s="104">
        <f>F64+F65+F66+F67+F68+F69+F70+F72</f>
        <v>2935953.73</v>
      </c>
      <c r="K10" s="104">
        <v>176400</v>
      </c>
      <c r="L10" s="104">
        <v>64300</v>
      </c>
      <c r="M10" s="104"/>
      <c r="N10" s="1"/>
    </row>
    <row r="11" spans="1:14" ht="15.75">
      <c r="B11" s="16" t="s">
        <v>14</v>
      </c>
      <c r="C11" s="17">
        <f>SUM(D81:D99)</f>
        <v>657265.70777777769</v>
      </c>
      <c r="D11" s="17">
        <f t="shared" ref="D11:E11" si="6">SUM(E81:E99)</f>
        <v>249225.47777777782</v>
      </c>
      <c r="E11" s="17">
        <f t="shared" si="6"/>
        <v>408040.23</v>
      </c>
      <c r="F11" s="19">
        <v>0.64</v>
      </c>
      <c r="G11" s="111">
        <f>F97+F98</f>
        <v>13259</v>
      </c>
      <c r="H11" s="111">
        <f>F88+F90+F93/2</f>
        <v>145191</v>
      </c>
      <c r="I11" s="111">
        <f>F88+F90+F93</f>
        <v>160483</v>
      </c>
      <c r="J11" s="111">
        <f>+F84+F85+F86+F81+F82+F83+F99</f>
        <v>106996.62</v>
      </c>
      <c r="K11" s="111">
        <v>6000</v>
      </c>
      <c r="L11" s="111">
        <v>59600</v>
      </c>
      <c r="M11" s="111"/>
      <c r="N11" s="1"/>
    </row>
    <row r="12" spans="1:14" ht="15.75">
      <c r="B12" s="3" t="s">
        <v>15</v>
      </c>
      <c r="C12" s="18">
        <f>SUM(C5:C11)</f>
        <v>25026855.188888885</v>
      </c>
      <c r="D12" s="18">
        <f t="shared" ref="D12:E12" si="7">SUM(D5:D11)</f>
        <v>8022005.7588888891</v>
      </c>
      <c r="E12" s="18">
        <f t="shared" si="7"/>
        <v>17004849.43</v>
      </c>
      <c r="F12" s="26">
        <v>0.63</v>
      </c>
      <c r="G12" s="110">
        <f>SUM(G5:G11)</f>
        <v>5558915</v>
      </c>
      <c r="H12" s="110">
        <f t="shared" ref="H12:I12" si="8">SUM(H5:H11)</f>
        <v>958172.94</v>
      </c>
      <c r="I12" s="110">
        <f t="shared" si="8"/>
        <v>4209692.8100000005</v>
      </c>
      <c r="J12" s="110">
        <f>SUM(J5:J11)</f>
        <v>5220865.66</v>
      </c>
      <c r="K12" s="110">
        <v>768818</v>
      </c>
      <c r="L12" s="110">
        <v>391819</v>
      </c>
      <c r="M12" s="114"/>
    </row>
    <row r="13" spans="1:14" ht="15.75">
      <c r="B13" s="3"/>
      <c r="C13" s="18"/>
      <c r="D13" s="18"/>
      <c r="E13" s="18"/>
      <c r="F13" s="26"/>
      <c r="G13" s="110"/>
      <c r="H13" s="110"/>
      <c r="I13" s="110"/>
      <c r="J13" s="110"/>
      <c r="K13" s="110"/>
      <c r="L13" s="110"/>
      <c r="M13" s="114"/>
    </row>
    <row r="14" spans="1:14" ht="30">
      <c r="A14" s="50" t="s">
        <v>16</v>
      </c>
      <c r="B14" s="50" t="s">
        <v>17</v>
      </c>
      <c r="C14" s="50" t="s">
        <v>18</v>
      </c>
      <c r="D14" s="51" t="s">
        <v>19</v>
      </c>
      <c r="E14" s="50" t="s">
        <v>20</v>
      </c>
      <c r="F14" s="50" t="s">
        <v>21</v>
      </c>
      <c r="G14" s="50" t="s">
        <v>22</v>
      </c>
      <c r="H14" s="50" t="s">
        <v>23</v>
      </c>
      <c r="I14" s="50" t="s">
        <v>24</v>
      </c>
      <c r="J14" s="50" t="s">
        <v>25</v>
      </c>
      <c r="K14" s="103" t="s">
        <v>26</v>
      </c>
      <c r="L14" s="103" t="s">
        <v>27</v>
      </c>
      <c r="M14" s="102" t="s">
        <v>28</v>
      </c>
    </row>
    <row r="15" spans="1:14" ht="45">
      <c r="A15" s="39">
        <v>1</v>
      </c>
      <c r="B15" s="40" t="s">
        <v>106</v>
      </c>
      <c r="C15" s="41" t="s">
        <v>8</v>
      </c>
      <c r="D15" s="72">
        <v>2293095</v>
      </c>
      <c r="E15" s="73">
        <f>SUM(D15-F15)</f>
        <v>934302</v>
      </c>
      <c r="F15" s="72">
        <v>1358793</v>
      </c>
      <c r="G15" s="74">
        <f t="shared" ref="G15:G73" si="9">F15/D15</f>
        <v>0.59255852897503158</v>
      </c>
      <c r="H15" s="41" t="s">
        <v>107</v>
      </c>
      <c r="I15" s="40" t="s">
        <v>108</v>
      </c>
      <c r="J15" s="40" t="s">
        <v>109</v>
      </c>
      <c r="K15" s="41" t="s">
        <v>37</v>
      </c>
      <c r="L15" s="41">
        <v>2019</v>
      </c>
      <c r="M15" s="41" t="s">
        <v>110</v>
      </c>
    </row>
    <row r="16" spans="1:14" ht="60">
      <c r="A16" s="39">
        <f>A15+1</f>
        <v>2</v>
      </c>
      <c r="B16" s="40" t="s">
        <v>111</v>
      </c>
      <c r="C16" s="41" t="s">
        <v>8</v>
      </c>
      <c r="D16" s="75">
        <v>278573</v>
      </c>
      <c r="E16" s="75">
        <f>D16-F16</f>
        <v>93573</v>
      </c>
      <c r="F16" s="75">
        <v>185000</v>
      </c>
      <c r="G16" s="74">
        <f t="shared" si="9"/>
        <v>0.66409881790410408</v>
      </c>
      <c r="H16" s="41" t="s">
        <v>107</v>
      </c>
      <c r="I16" s="40" t="s">
        <v>112</v>
      </c>
      <c r="J16" s="40" t="s">
        <v>113</v>
      </c>
      <c r="K16" s="41" t="s">
        <v>37</v>
      </c>
      <c r="L16" s="41">
        <v>2017</v>
      </c>
      <c r="M16" s="41" t="s">
        <v>42</v>
      </c>
    </row>
    <row r="17" spans="1:13" ht="60">
      <c r="A17" s="39">
        <f t="shared" ref="A17:A80" si="10">A16+1</f>
        <v>3</v>
      </c>
      <c r="B17" s="40" t="s">
        <v>114</v>
      </c>
      <c r="C17" s="41" t="s">
        <v>8</v>
      </c>
      <c r="D17" s="75">
        <v>232863</v>
      </c>
      <c r="E17" s="75">
        <f>D17-F17</f>
        <v>69859</v>
      </c>
      <c r="F17" s="75">
        <v>163004</v>
      </c>
      <c r="G17" s="74">
        <f t="shared" si="9"/>
        <v>0.69999957056294904</v>
      </c>
      <c r="H17" s="41" t="s">
        <v>107</v>
      </c>
      <c r="I17" s="40" t="s">
        <v>112</v>
      </c>
      <c r="J17" s="40" t="s">
        <v>113</v>
      </c>
      <c r="K17" s="41" t="s">
        <v>37</v>
      </c>
      <c r="L17" s="41">
        <v>2017</v>
      </c>
      <c r="M17" s="41" t="s">
        <v>42</v>
      </c>
    </row>
    <row r="18" spans="1:13" ht="60">
      <c r="A18" s="39">
        <f t="shared" si="10"/>
        <v>4</v>
      </c>
      <c r="B18" s="40" t="s">
        <v>115</v>
      </c>
      <c r="C18" s="41" t="s">
        <v>8</v>
      </c>
      <c r="D18" s="75">
        <v>434906</v>
      </c>
      <c r="E18" s="75">
        <f>D18-F18</f>
        <v>183925</v>
      </c>
      <c r="F18" s="75">
        <v>250981</v>
      </c>
      <c r="G18" s="74">
        <f t="shared" si="9"/>
        <v>0.57709252114249976</v>
      </c>
      <c r="H18" s="41" t="s">
        <v>107</v>
      </c>
      <c r="I18" s="40" t="s">
        <v>112</v>
      </c>
      <c r="J18" s="40" t="s">
        <v>116</v>
      </c>
      <c r="K18" s="41" t="s">
        <v>37</v>
      </c>
      <c r="L18" s="41">
        <v>2016</v>
      </c>
      <c r="M18" s="41" t="s">
        <v>42</v>
      </c>
    </row>
    <row r="19" spans="1:13" ht="30">
      <c r="A19" s="39">
        <f t="shared" si="10"/>
        <v>5</v>
      </c>
      <c r="B19" s="52" t="s">
        <v>117</v>
      </c>
      <c r="C19" s="52" t="s">
        <v>33</v>
      </c>
      <c r="D19" s="53">
        <v>376614</v>
      </c>
      <c r="E19" s="52">
        <v>0</v>
      </c>
      <c r="F19" s="53">
        <f>376614</f>
        <v>376614</v>
      </c>
      <c r="G19" s="54">
        <v>1</v>
      </c>
      <c r="H19" s="52" t="s">
        <v>118</v>
      </c>
      <c r="I19" s="52" t="s">
        <v>119</v>
      </c>
      <c r="J19" s="52" t="s">
        <v>120</v>
      </c>
      <c r="K19" s="28" t="s">
        <v>37</v>
      </c>
      <c r="L19" s="52">
        <v>2020</v>
      </c>
      <c r="M19" s="55" t="s">
        <v>121</v>
      </c>
    </row>
    <row r="20" spans="1:13" ht="30">
      <c r="A20" s="39">
        <f t="shared" si="10"/>
        <v>6</v>
      </c>
      <c r="B20" s="52" t="s">
        <v>122</v>
      </c>
      <c r="C20" s="52" t="s">
        <v>33</v>
      </c>
      <c r="D20" s="53">
        <v>303534</v>
      </c>
      <c r="E20" s="52">
        <v>0</v>
      </c>
      <c r="F20" s="53">
        <v>303534</v>
      </c>
      <c r="G20" s="54">
        <v>1</v>
      </c>
      <c r="H20" s="52" t="s">
        <v>118</v>
      </c>
      <c r="I20" s="52" t="s">
        <v>119</v>
      </c>
      <c r="J20" s="52" t="s">
        <v>120</v>
      </c>
      <c r="K20" s="28" t="s">
        <v>37</v>
      </c>
      <c r="L20" s="52">
        <v>2020</v>
      </c>
      <c r="M20" s="55" t="s">
        <v>121</v>
      </c>
    </row>
    <row r="21" spans="1:13" ht="60">
      <c r="A21" s="39">
        <f t="shared" si="10"/>
        <v>7</v>
      </c>
      <c r="B21" s="52" t="s">
        <v>123</v>
      </c>
      <c r="C21" s="52" t="s">
        <v>33</v>
      </c>
      <c r="D21" s="53">
        <f>E21+F21</f>
        <v>324000</v>
      </c>
      <c r="E21" s="52"/>
      <c r="F21" s="53">
        <v>324000</v>
      </c>
      <c r="G21" s="54">
        <v>1</v>
      </c>
      <c r="H21" s="52" t="s">
        <v>124</v>
      </c>
      <c r="I21" s="52" t="s">
        <v>119</v>
      </c>
      <c r="J21" s="52">
        <v>2021</v>
      </c>
      <c r="K21" s="28" t="s">
        <v>37</v>
      </c>
      <c r="L21" s="52">
        <v>2021</v>
      </c>
      <c r="M21" s="55" t="s">
        <v>125</v>
      </c>
    </row>
    <row r="22" spans="1:13" ht="60">
      <c r="A22" s="39">
        <f t="shared" si="10"/>
        <v>8</v>
      </c>
      <c r="B22" s="52" t="s">
        <v>126</v>
      </c>
      <c r="C22" s="52" t="s">
        <v>33</v>
      </c>
      <c r="D22" s="53">
        <f>E22+F22</f>
        <v>100080</v>
      </c>
      <c r="E22" s="52"/>
      <c r="F22" s="53">
        <v>100080</v>
      </c>
      <c r="G22" s="54">
        <v>1</v>
      </c>
      <c r="H22" s="52" t="s">
        <v>124</v>
      </c>
      <c r="I22" s="52" t="s">
        <v>119</v>
      </c>
      <c r="J22" s="52">
        <v>2021</v>
      </c>
      <c r="K22" s="55" t="s">
        <v>48</v>
      </c>
      <c r="L22" s="52">
        <v>2021</v>
      </c>
      <c r="M22" s="55" t="s">
        <v>125</v>
      </c>
    </row>
    <row r="23" spans="1:13" ht="30">
      <c r="A23" s="39">
        <f t="shared" si="10"/>
        <v>9</v>
      </c>
      <c r="B23" s="52" t="s">
        <v>127</v>
      </c>
      <c r="C23" s="52" t="s">
        <v>33</v>
      </c>
      <c r="D23" s="53">
        <v>672544.38</v>
      </c>
      <c r="E23" s="52">
        <v>181792.38</v>
      </c>
      <c r="F23" s="53">
        <v>490752</v>
      </c>
      <c r="G23" s="54">
        <v>0.73</v>
      </c>
      <c r="H23" s="52" t="s">
        <v>124</v>
      </c>
      <c r="I23" s="52" t="s">
        <v>119</v>
      </c>
      <c r="J23" s="52">
        <v>2020</v>
      </c>
      <c r="K23" s="52" t="s">
        <v>37</v>
      </c>
      <c r="L23" s="52">
        <v>2020</v>
      </c>
      <c r="M23" s="55" t="s">
        <v>121</v>
      </c>
    </row>
    <row r="24" spans="1:13" ht="30">
      <c r="A24" s="39">
        <f t="shared" si="10"/>
        <v>10</v>
      </c>
      <c r="B24" s="52" t="s">
        <v>128</v>
      </c>
      <c r="C24" s="52" t="s">
        <v>33</v>
      </c>
      <c r="D24" s="53">
        <v>77947.12</v>
      </c>
      <c r="E24" s="52">
        <v>23850.12</v>
      </c>
      <c r="F24" s="53">
        <v>54097</v>
      </c>
      <c r="G24" s="54">
        <v>0.69</v>
      </c>
      <c r="H24" s="52" t="s">
        <v>124</v>
      </c>
      <c r="I24" s="52" t="s">
        <v>119</v>
      </c>
      <c r="J24" s="52">
        <v>2020</v>
      </c>
      <c r="K24" s="52" t="s">
        <v>37</v>
      </c>
      <c r="L24" s="52">
        <v>2020</v>
      </c>
      <c r="M24" s="55" t="s">
        <v>121</v>
      </c>
    </row>
    <row r="25" spans="1:13" ht="30">
      <c r="A25" s="39">
        <f t="shared" si="10"/>
        <v>11</v>
      </c>
      <c r="B25" s="52" t="s">
        <v>129</v>
      </c>
      <c r="C25" s="52" t="s">
        <v>33</v>
      </c>
      <c r="D25" s="53">
        <f>E25+F25</f>
        <v>46800</v>
      </c>
      <c r="E25" s="52"/>
      <c r="F25" s="53">
        <v>46800</v>
      </c>
      <c r="G25" s="54">
        <v>0.69</v>
      </c>
      <c r="H25" s="52" t="s">
        <v>124</v>
      </c>
      <c r="I25" s="52" t="s">
        <v>119</v>
      </c>
      <c r="J25" s="52">
        <v>2021</v>
      </c>
      <c r="K25" s="55" t="s">
        <v>48</v>
      </c>
      <c r="L25" s="52">
        <v>2021</v>
      </c>
      <c r="M25" s="55" t="s">
        <v>121</v>
      </c>
    </row>
    <row r="26" spans="1:13" ht="30">
      <c r="A26" s="39">
        <f t="shared" si="10"/>
        <v>12</v>
      </c>
      <c r="B26" s="28" t="s">
        <v>130</v>
      </c>
      <c r="C26" s="28" t="s">
        <v>9</v>
      </c>
      <c r="D26" s="76">
        <v>104000</v>
      </c>
      <c r="E26" s="76">
        <f>D26-F26</f>
        <v>35812</v>
      </c>
      <c r="F26" s="76">
        <v>68188</v>
      </c>
      <c r="G26" s="77">
        <f t="shared" si="9"/>
        <v>0.65565384615384614</v>
      </c>
      <c r="H26" s="28" t="s">
        <v>131</v>
      </c>
      <c r="I26" s="78" t="s">
        <v>119</v>
      </c>
      <c r="J26" s="28">
        <v>2019</v>
      </c>
      <c r="K26" s="28" t="s">
        <v>37</v>
      </c>
      <c r="L26" s="28">
        <v>2019</v>
      </c>
      <c r="M26" s="55" t="s">
        <v>121</v>
      </c>
    </row>
    <row r="27" spans="1:13" ht="30">
      <c r="A27" s="39">
        <f t="shared" si="10"/>
        <v>13</v>
      </c>
      <c r="B27" s="28" t="s">
        <v>132</v>
      </c>
      <c r="C27" s="28" t="s">
        <v>9</v>
      </c>
      <c r="D27" s="76">
        <v>238518</v>
      </c>
      <c r="E27" s="76">
        <f>D27-F27</f>
        <v>78518</v>
      </c>
      <c r="F27" s="76">
        <v>160000</v>
      </c>
      <c r="G27" s="77">
        <f t="shared" si="9"/>
        <v>0.6708089116963919</v>
      </c>
      <c r="H27" s="28" t="s">
        <v>131</v>
      </c>
      <c r="I27" s="78" t="s">
        <v>119</v>
      </c>
      <c r="J27" s="28">
        <v>2018</v>
      </c>
      <c r="K27" s="28" t="s">
        <v>37</v>
      </c>
      <c r="L27" s="28">
        <v>2018</v>
      </c>
      <c r="M27" s="55" t="s">
        <v>121</v>
      </c>
    </row>
    <row r="28" spans="1:13" ht="30">
      <c r="A28" s="39">
        <f t="shared" si="10"/>
        <v>14</v>
      </c>
      <c r="B28" s="28" t="s">
        <v>133</v>
      </c>
      <c r="C28" s="28" t="s">
        <v>9</v>
      </c>
      <c r="D28" s="76">
        <v>600000</v>
      </c>
      <c r="E28" s="76">
        <v>100000</v>
      </c>
      <c r="F28" s="76">
        <v>500000</v>
      </c>
      <c r="G28" s="77">
        <f t="shared" si="9"/>
        <v>0.83333333333333337</v>
      </c>
      <c r="H28" s="28" t="s">
        <v>134</v>
      </c>
      <c r="I28" s="78" t="s">
        <v>119</v>
      </c>
      <c r="J28" s="28" t="s">
        <v>135</v>
      </c>
      <c r="K28" s="28" t="s">
        <v>37</v>
      </c>
      <c r="L28" s="28">
        <v>2018</v>
      </c>
      <c r="M28" s="55" t="s">
        <v>121</v>
      </c>
    </row>
    <row r="29" spans="1:13" ht="30">
      <c r="A29" s="39">
        <f t="shared" si="10"/>
        <v>15</v>
      </c>
      <c r="B29" s="78" t="s">
        <v>136</v>
      </c>
      <c r="C29" s="28" t="s">
        <v>9</v>
      </c>
      <c r="D29" s="79">
        <v>541903.69999999995</v>
      </c>
      <c r="E29" s="76">
        <f>SUM(D29-F29)</f>
        <v>81285.699999999953</v>
      </c>
      <c r="F29" s="79">
        <v>460618</v>
      </c>
      <c r="G29" s="77">
        <f t="shared" si="9"/>
        <v>0.84999973242478333</v>
      </c>
      <c r="H29" s="28" t="s">
        <v>137</v>
      </c>
      <c r="I29" s="78" t="s">
        <v>35</v>
      </c>
      <c r="J29" s="42" t="s">
        <v>138</v>
      </c>
      <c r="K29" s="28" t="s">
        <v>37</v>
      </c>
      <c r="L29" s="28">
        <v>2017</v>
      </c>
      <c r="M29" s="28" t="s">
        <v>42</v>
      </c>
    </row>
    <row r="30" spans="1:13" ht="30">
      <c r="A30" s="39">
        <f t="shared" si="10"/>
        <v>16</v>
      </c>
      <c r="B30" s="78" t="s">
        <v>139</v>
      </c>
      <c r="C30" s="28" t="s">
        <v>9</v>
      </c>
      <c r="D30" s="79">
        <v>906022.77</v>
      </c>
      <c r="E30" s="76">
        <f>SUM(D30-F30)</f>
        <v>135903.77000000002</v>
      </c>
      <c r="F30" s="79">
        <v>770119</v>
      </c>
      <c r="G30" s="77">
        <f t="shared" si="9"/>
        <v>0.84999960872948033</v>
      </c>
      <c r="H30" s="28" t="s">
        <v>137</v>
      </c>
      <c r="I30" s="78" t="s">
        <v>35</v>
      </c>
      <c r="J30" s="42" t="s">
        <v>140</v>
      </c>
      <c r="K30" s="28" t="s">
        <v>37</v>
      </c>
      <c r="L30" s="28">
        <v>2016</v>
      </c>
      <c r="M30" s="28" t="s">
        <v>141</v>
      </c>
    </row>
    <row r="31" spans="1:13" ht="30">
      <c r="A31" s="39">
        <f t="shared" si="10"/>
        <v>17</v>
      </c>
      <c r="B31" s="78" t="s">
        <v>142</v>
      </c>
      <c r="C31" s="28" t="s">
        <v>9</v>
      </c>
      <c r="D31" s="79">
        <v>638175.72</v>
      </c>
      <c r="E31" s="76">
        <f>SUM(D31-F31)</f>
        <v>95726.719999999972</v>
      </c>
      <c r="F31" s="79">
        <v>542449</v>
      </c>
      <c r="G31" s="77">
        <f t="shared" si="9"/>
        <v>0.84999943275811252</v>
      </c>
      <c r="H31" s="28" t="s">
        <v>137</v>
      </c>
      <c r="I31" s="78" t="s">
        <v>35</v>
      </c>
      <c r="J31" s="42" t="s">
        <v>143</v>
      </c>
      <c r="K31" s="28" t="s">
        <v>37</v>
      </c>
      <c r="L31" s="28">
        <v>2016</v>
      </c>
      <c r="M31" s="28" t="s">
        <v>144</v>
      </c>
    </row>
    <row r="32" spans="1:13" ht="45">
      <c r="A32" s="39">
        <f t="shared" si="10"/>
        <v>18</v>
      </c>
      <c r="B32" s="29" t="s">
        <v>145</v>
      </c>
      <c r="C32" s="43" t="s">
        <v>10</v>
      </c>
      <c r="D32" s="80">
        <v>2085930.5</v>
      </c>
      <c r="E32" s="81">
        <f>SUM(D32-F32)</f>
        <v>834372.5</v>
      </c>
      <c r="F32" s="80">
        <v>1251558</v>
      </c>
      <c r="G32" s="82">
        <f t="shared" si="9"/>
        <v>0.59999985617929263</v>
      </c>
      <c r="H32" s="43" t="s">
        <v>146</v>
      </c>
      <c r="I32" s="29" t="s">
        <v>147</v>
      </c>
      <c r="J32" s="29" t="s">
        <v>148</v>
      </c>
      <c r="K32" s="43" t="s">
        <v>37</v>
      </c>
      <c r="L32" s="43">
        <v>2019</v>
      </c>
      <c r="M32" s="43" t="s">
        <v>42</v>
      </c>
    </row>
    <row r="33" spans="1:13" ht="45">
      <c r="A33" s="39">
        <f t="shared" si="10"/>
        <v>19</v>
      </c>
      <c r="B33" s="29" t="s">
        <v>149</v>
      </c>
      <c r="C33" s="43" t="s">
        <v>10</v>
      </c>
      <c r="D33" s="80">
        <v>230000</v>
      </c>
      <c r="E33" s="81">
        <f>SUM(D33-F33)</f>
        <v>77323</v>
      </c>
      <c r="F33" s="80">
        <v>152677</v>
      </c>
      <c r="G33" s="82">
        <f t="shared" si="9"/>
        <v>0.66381304347826087</v>
      </c>
      <c r="H33" s="43" t="s">
        <v>146</v>
      </c>
      <c r="I33" s="29" t="s">
        <v>147</v>
      </c>
      <c r="J33" s="29" t="s">
        <v>150</v>
      </c>
      <c r="K33" s="43" t="s">
        <v>37</v>
      </c>
      <c r="L33" s="43">
        <v>2017</v>
      </c>
      <c r="M33" s="43" t="s">
        <v>42</v>
      </c>
    </row>
    <row r="34" spans="1:13" ht="45">
      <c r="A34" s="39">
        <f t="shared" si="10"/>
        <v>20</v>
      </c>
      <c r="B34" s="56" t="s">
        <v>151</v>
      </c>
      <c r="C34" s="56" t="s">
        <v>44</v>
      </c>
      <c r="D34" s="57">
        <v>30510.7</v>
      </c>
      <c r="E34" s="57">
        <v>4711.7</v>
      </c>
      <c r="F34" s="57">
        <v>25799</v>
      </c>
      <c r="G34" s="58">
        <v>0.84560000000000002</v>
      </c>
      <c r="H34" s="56" t="s">
        <v>137</v>
      </c>
      <c r="I34" s="56" t="s">
        <v>35</v>
      </c>
      <c r="J34" s="56" t="s">
        <v>152</v>
      </c>
      <c r="K34" s="31" t="s">
        <v>37</v>
      </c>
      <c r="L34" s="56">
        <v>2020</v>
      </c>
      <c r="M34" s="56" t="s">
        <v>153</v>
      </c>
    </row>
    <row r="35" spans="1:13" ht="30">
      <c r="A35" s="39">
        <f t="shared" si="10"/>
        <v>21</v>
      </c>
      <c r="B35" s="59" t="s">
        <v>154</v>
      </c>
      <c r="C35" s="59" t="s">
        <v>44</v>
      </c>
      <c r="D35" s="59">
        <v>28156.799999999999</v>
      </c>
      <c r="E35" s="59">
        <v>11979.86</v>
      </c>
      <c r="F35" s="59">
        <v>16176.94</v>
      </c>
      <c r="G35" s="60">
        <v>0.56999999999999995</v>
      </c>
      <c r="H35" s="59" t="s">
        <v>155</v>
      </c>
      <c r="I35" s="59" t="s">
        <v>119</v>
      </c>
      <c r="J35" s="59" t="s">
        <v>135</v>
      </c>
      <c r="K35" s="59" t="s">
        <v>37</v>
      </c>
      <c r="L35" s="59">
        <v>2018</v>
      </c>
      <c r="M35" s="56" t="s">
        <v>156</v>
      </c>
    </row>
    <row r="36" spans="1:13" ht="30">
      <c r="A36" s="39">
        <f t="shared" si="10"/>
        <v>22</v>
      </c>
      <c r="B36" s="59" t="s">
        <v>157</v>
      </c>
      <c r="C36" s="59" t="s">
        <v>44</v>
      </c>
      <c r="D36" s="59">
        <v>24304.400000000001</v>
      </c>
      <c r="E36" s="59">
        <v>15504.4</v>
      </c>
      <c r="F36" s="59">
        <v>8800</v>
      </c>
      <c r="G36" s="60">
        <v>0.36</v>
      </c>
      <c r="H36" s="59" t="s">
        <v>155</v>
      </c>
      <c r="I36" s="59" t="s">
        <v>119</v>
      </c>
      <c r="J36" s="59">
        <v>2020</v>
      </c>
      <c r="K36" s="59" t="s">
        <v>37</v>
      </c>
      <c r="L36" s="59">
        <v>2020</v>
      </c>
      <c r="M36" s="56" t="s">
        <v>156</v>
      </c>
    </row>
    <row r="37" spans="1:13" ht="45">
      <c r="A37" s="39">
        <f t="shared" si="10"/>
        <v>23</v>
      </c>
      <c r="B37" s="59" t="s">
        <v>158</v>
      </c>
      <c r="C37" s="59" t="s">
        <v>44</v>
      </c>
      <c r="D37" s="59">
        <v>16325.6</v>
      </c>
      <c r="E37" s="59">
        <v>8162.8</v>
      </c>
      <c r="F37" s="59">
        <v>8162.8</v>
      </c>
      <c r="G37" s="59">
        <v>50</v>
      </c>
      <c r="H37" s="59" t="s">
        <v>159</v>
      </c>
      <c r="I37" s="59" t="s">
        <v>35</v>
      </c>
      <c r="J37" s="59" t="s">
        <v>160</v>
      </c>
      <c r="K37" s="59" t="s">
        <v>37</v>
      </c>
      <c r="L37" s="59">
        <v>2019</v>
      </c>
      <c r="M37" s="59" t="s">
        <v>161</v>
      </c>
    </row>
    <row r="38" spans="1:13" ht="45">
      <c r="A38" s="39">
        <f t="shared" si="10"/>
        <v>24</v>
      </c>
      <c r="B38" s="59" t="s">
        <v>158</v>
      </c>
      <c r="C38" s="59" t="s">
        <v>44</v>
      </c>
      <c r="D38" s="59">
        <v>16325.6</v>
      </c>
      <c r="E38" s="59">
        <v>8162.8</v>
      </c>
      <c r="F38" s="59">
        <v>8162.8</v>
      </c>
      <c r="G38" s="59">
        <v>50</v>
      </c>
      <c r="H38" s="59" t="s">
        <v>159</v>
      </c>
      <c r="I38" s="59" t="s">
        <v>35</v>
      </c>
      <c r="J38" s="59" t="s">
        <v>162</v>
      </c>
      <c r="K38" s="31" t="s">
        <v>37</v>
      </c>
      <c r="L38" s="59">
        <v>2020</v>
      </c>
      <c r="M38" s="59" t="s">
        <v>161</v>
      </c>
    </row>
    <row r="39" spans="1:13" ht="45">
      <c r="A39" s="39">
        <f t="shared" si="10"/>
        <v>25</v>
      </c>
      <c r="B39" s="30" t="s">
        <v>163</v>
      </c>
      <c r="C39" s="31" t="s">
        <v>44</v>
      </c>
      <c r="D39" s="83">
        <f>1175000</f>
        <v>1175000</v>
      </c>
      <c r="E39" s="84">
        <f>D39-F39</f>
        <v>655000</v>
      </c>
      <c r="F39" s="83">
        <f>520000</f>
        <v>520000</v>
      </c>
      <c r="G39" s="85">
        <f t="shared" ref="G39" si="11">F39/D39</f>
        <v>0.44255319148936167</v>
      </c>
      <c r="H39" s="31" t="s">
        <v>164</v>
      </c>
      <c r="I39" s="30" t="s">
        <v>165</v>
      </c>
      <c r="J39" s="30" t="s">
        <v>166</v>
      </c>
      <c r="K39" s="31" t="s">
        <v>37</v>
      </c>
      <c r="L39" s="31">
        <v>2019</v>
      </c>
      <c r="M39" s="31" t="s">
        <v>42</v>
      </c>
    </row>
    <row r="40" spans="1:13" ht="45">
      <c r="A40" s="39">
        <f t="shared" si="10"/>
        <v>26</v>
      </c>
      <c r="B40" s="30" t="s">
        <v>167</v>
      </c>
      <c r="C40" s="31" t="s">
        <v>44</v>
      </c>
      <c r="D40" s="83">
        <f>1175000</f>
        <v>1175000</v>
      </c>
      <c r="E40" s="84">
        <f>D40-F40</f>
        <v>655000</v>
      </c>
      <c r="F40" s="83">
        <f>520000</f>
        <v>520000</v>
      </c>
      <c r="G40" s="85">
        <f t="shared" si="9"/>
        <v>0.44255319148936167</v>
      </c>
      <c r="H40" s="31" t="s">
        <v>164</v>
      </c>
      <c r="I40" s="30" t="s">
        <v>165</v>
      </c>
      <c r="J40" s="30" t="s">
        <v>166</v>
      </c>
      <c r="K40" s="31" t="s">
        <v>37</v>
      </c>
      <c r="L40" s="31">
        <v>2019</v>
      </c>
      <c r="M40" s="31" t="s">
        <v>42</v>
      </c>
    </row>
    <row r="41" spans="1:13" ht="45">
      <c r="A41" s="39">
        <f t="shared" si="10"/>
        <v>27</v>
      </c>
      <c r="B41" s="30" t="s">
        <v>168</v>
      </c>
      <c r="C41" s="31" t="s">
        <v>44</v>
      </c>
      <c r="D41" s="83">
        <v>2285000</v>
      </c>
      <c r="E41" s="84">
        <f t="shared" ref="E41:E62" si="12">SUM(D41-F41)</f>
        <v>1296306</v>
      </c>
      <c r="F41" s="83">
        <v>988694</v>
      </c>
      <c r="G41" s="85">
        <f t="shared" si="9"/>
        <v>0.43268884026258203</v>
      </c>
      <c r="H41" s="31" t="s">
        <v>137</v>
      </c>
      <c r="I41" s="30" t="s">
        <v>169</v>
      </c>
      <c r="J41" s="30" t="s">
        <v>170</v>
      </c>
      <c r="K41" s="31" t="s">
        <v>37</v>
      </c>
      <c r="L41" s="31">
        <v>2017</v>
      </c>
      <c r="M41" s="31" t="s">
        <v>42</v>
      </c>
    </row>
    <row r="42" spans="1:13" ht="45">
      <c r="A42" s="39">
        <f t="shared" si="10"/>
        <v>28</v>
      </c>
      <c r="B42" s="86" t="s">
        <v>171</v>
      </c>
      <c r="C42" s="31" t="s">
        <v>44</v>
      </c>
      <c r="D42" s="87">
        <v>21483.55</v>
      </c>
      <c r="E42" s="84">
        <f t="shared" ref="E42:E44" si="13">SUM(D42-F42)</f>
        <v>6328.5499999999993</v>
      </c>
      <c r="F42" s="87">
        <v>15155</v>
      </c>
      <c r="G42" s="85">
        <f t="shared" ref="G42:G44" si="14">F42/D42</f>
        <v>0.70542345189691646</v>
      </c>
      <c r="H42" s="31" t="s">
        <v>137</v>
      </c>
      <c r="I42" s="86" t="s">
        <v>35</v>
      </c>
      <c r="J42" s="30" t="s">
        <v>172</v>
      </c>
      <c r="K42" s="31" t="s">
        <v>37</v>
      </c>
      <c r="L42" s="31">
        <v>2018</v>
      </c>
      <c r="M42" s="31" t="s">
        <v>153</v>
      </c>
    </row>
    <row r="43" spans="1:13" ht="45">
      <c r="A43" s="39">
        <f t="shared" si="10"/>
        <v>29</v>
      </c>
      <c r="B43" s="31" t="s">
        <v>173</v>
      </c>
      <c r="C43" s="31" t="s">
        <v>44</v>
      </c>
      <c r="D43" s="84">
        <v>113038.26</v>
      </c>
      <c r="E43" s="84">
        <f t="shared" si="13"/>
        <v>17508.259999999995</v>
      </c>
      <c r="F43" s="87">
        <v>95530</v>
      </c>
      <c r="G43" s="85">
        <f t="shared" si="14"/>
        <v>0.84511208859725906</v>
      </c>
      <c r="H43" s="31" t="s">
        <v>137</v>
      </c>
      <c r="I43" s="86" t="s">
        <v>35</v>
      </c>
      <c r="J43" s="31" t="s">
        <v>174</v>
      </c>
      <c r="K43" s="31" t="s">
        <v>37</v>
      </c>
      <c r="L43" s="31">
        <v>2019</v>
      </c>
      <c r="M43" s="31" t="s">
        <v>153</v>
      </c>
    </row>
    <row r="44" spans="1:13" ht="51" customHeight="1">
      <c r="A44" s="39">
        <f t="shared" si="10"/>
        <v>30</v>
      </c>
      <c r="B44" s="86" t="s">
        <v>175</v>
      </c>
      <c r="C44" s="31" t="s">
        <v>44</v>
      </c>
      <c r="D44" s="87">
        <v>120638</v>
      </c>
      <c r="E44" s="84">
        <f t="shared" si="13"/>
        <v>30159.5</v>
      </c>
      <c r="F44" s="87">
        <v>90478.5</v>
      </c>
      <c r="G44" s="85">
        <f t="shared" si="14"/>
        <v>0.75</v>
      </c>
      <c r="H44" s="31" t="s">
        <v>176</v>
      </c>
      <c r="I44" s="86" t="s">
        <v>35</v>
      </c>
      <c r="J44" s="30" t="s">
        <v>177</v>
      </c>
      <c r="K44" s="31" t="s">
        <v>37</v>
      </c>
      <c r="L44" s="31">
        <v>2019</v>
      </c>
      <c r="M44" s="31" t="s">
        <v>178</v>
      </c>
    </row>
    <row r="45" spans="1:13" ht="62.25" customHeight="1">
      <c r="A45" s="39">
        <f t="shared" si="10"/>
        <v>31</v>
      </c>
      <c r="B45" s="31" t="s">
        <v>179</v>
      </c>
      <c r="C45" s="31" t="s">
        <v>44</v>
      </c>
      <c r="D45" s="84">
        <f>F45/G45</f>
        <v>16499.455555555556</v>
      </c>
      <c r="E45" s="84">
        <f>D45-F45</f>
        <v>1649.945555555556</v>
      </c>
      <c r="F45" s="87">
        <v>14849.51</v>
      </c>
      <c r="G45" s="85">
        <v>0.9</v>
      </c>
      <c r="H45" s="31" t="s">
        <v>180</v>
      </c>
      <c r="I45" s="86" t="s">
        <v>35</v>
      </c>
      <c r="J45" s="31" t="s">
        <v>181</v>
      </c>
      <c r="K45" s="31" t="s">
        <v>37</v>
      </c>
      <c r="L45" s="31">
        <v>2019</v>
      </c>
      <c r="M45" s="31" t="s">
        <v>182</v>
      </c>
    </row>
    <row r="46" spans="1:13" ht="74.25" customHeight="1">
      <c r="A46" s="39">
        <f t="shared" si="10"/>
        <v>32</v>
      </c>
      <c r="B46" s="61" t="s">
        <v>49</v>
      </c>
      <c r="C46" s="61" t="s">
        <v>12</v>
      </c>
      <c r="D46" s="61">
        <v>201250.41</v>
      </c>
      <c r="E46" s="61">
        <v>0</v>
      </c>
      <c r="F46" s="61">
        <v>201250.41</v>
      </c>
      <c r="G46" s="62">
        <v>1</v>
      </c>
      <c r="H46" s="61" t="s">
        <v>176</v>
      </c>
      <c r="I46" s="61" t="s">
        <v>35</v>
      </c>
      <c r="J46" s="61" t="s">
        <v>183</v>
      </c>
      <c r="K46" s="44" t="s">
        <v>37</v>
      </c>
      <c r="L46" s="61">
        <v>2021</v>
      </c>
      <c r="M46" s="61" t="s">
        <v>184</v>
      </c>
    </row>
    <row r="47" spans="1:13" ht="51" customHeight="1">
      <c r="A47" s="39">
        <f t="shared" si="10"/>
        <v>33</v>
      </c>
      <c r="B47" s="61" t="s">
        <v>185</v>
      </c>
      <c r="C47" s="61" t="s">
        <v>12</v>
      </c>
      <c r="D47" s="61">
        <v>1000</v>
      </c>
      <c r="E47" s="61">
        <v>0</v>
      </c>
      <c r="F47" s="61">
        <v>1000</v>
      </c>
      <c r="G47" s="62">
        <v>1</v>
      </c>
      <c r="H47" s="61" t="s">
        <v>186</v>
      </c>
      <c r="I47" s="61" t="s">
        <v>35</v>
      </c>
      <c r="J47" s="61" t="s">
        <v>187</v>
      </c>
      <c r="K47" s="61" t="s">
        <v>37</v>
      </c>
      <c r="L47" s="61">
        <v>2019</v>
      </c>
      <c r="M47" s="61" t="s">
        <v>184</v>
      </c>
    </row>
    <row r="48" spans="1:13" ht="53.25" customHeight="1">
      <c r="A48" s="39">
        <f t="shared" si="10"/>
        <v>34</v>
      </c>
      <c r="B48" s="61" t="s">
        <v>185</v>
      </c>
      <c r="C48" s="61" t="s">
        <v>12</v>
      </c>
      <c r="D48" s="61">
        <v>750</v>
      </c>
      <c r="E48" s="61">
        <v>0</v>
      </c>
      <c r="F48" s="61">
        <v>750</v>
      </c>
      <c r="G48" s="62">
        <v>1</v>
      </c>
      <c r="H48" s="61" t="s">
        <v>186</v>
      </c>
      <c r="I48" s="61" t="s">
        <v>35</v>
      </c>
      <c r="J48" s="61" t="s">
        <v>188</v>
      </c>
      <c r="K48" s="61" t="s">
        <v>37</v>
      </c>
      <c r="L48" s="61">
        <v>2018</v>
      </c>
      <c r="M48" s="61" t="s">
        <v>184</v>
      </c>
    </row>
    <row r="49" spans="1:13" ht="62.25" customHeight="1">
      <c r="A49" s="39">
        <f t="shared" si="10"/>
        <v>35</v>
      </c>
      <c r="B49" s="61" t="s">
        <v>189</v>
      </c>
      <c r="C49" s="61" t="s">
        <v>12</v>
      </c>
      <c r="D49" s="61">
        <v>8600</v>
      </c>
      <c r="E49" s="61">
        <v>4000</v>
      </c>
      <c r="F49" s="61">
        <v>4600</v>
      </c>
      <c r="G49" s="62">
        <v>0.53</v>
      </c>
      <c r="H49" s="61" t="s">
        <v>190</v>
      </c>
      <c r="I49" s="61" t="s">
        <v>191</v>
      </c>
      <c r="J49" s="61" t="s">
        <v>192</v>
      </c>
      <c r="K49" s="44" t="s">
        <v>37</v>
      </c>
      <c r="L49" s="61">
        <v>2020</v>
      </c>
      <c r="M49" s="61" t="s">
        <v>184</v>
      </c>
    </row>
    <row r="50" spans="1:13" ht="39" customHeight="1">
      <c r="A50" s="39">
        <f t="shared" si="10"/>
        <v>36</v>
      </c>
      <c r="B50" s="61" t="s">
        <v>193</v>
      </c>
      <c r="C50" s="61" t="s">
        <v>12</v>
      </c>
      <c r="D50" s="61">
        <v>3720</v>
      </c>
      <c r="E50" s="36">
        <v>0</v>
      </c>
      <c r="F50" s="61">
        <v>3720</v>
      </c>
      <c r="G50" s="62">
        <v>1</v>
      </c>
      <c r="H50" s="61" t="s">
        <v>194</v>
      </c>
      <c r="I50" s="61" t="s">
        <v>35</v>
      </c>
      <c r="J50" s="61" t="s">
        <v>195</v>
      </c>
      <c r="K50" s="44" t="s">
        <v>37</v>
      </c>
      <c r="L50" s="61">
        <v>2020</v>
      </c>
      <c r="M50" s="61" t="s">
        <v>184</v>
      </c>
    </row>
    <row r="51" spans="1:13" ht="39" customHeight="1">
      <c r="A51" s="39">
        <f t="shared" si="10"/>
        <v>37</v>
      </c>
      <c r="B51" s="61" t="s">
        <v>196</v>
      </c>
      <c r="C51" s="61" t="s">
        <v>12</v>
      </c>
      <c r="D51" s="61">
        <v>600</v>
      </c>
      <c r="E51" s="61">
        <v>0</v>
      </c>
      <c r="F51" s="61">
        <v>600</v>
      </c>
      <c r="G51" s="62">
        <v>1</v>
      </c>
      <c r="H51" s="61" t="s">
        <v>194</v>
      </c>
      <c r="I51" s="61" t="s">
        <v>35</v>
      </c>
      <c r="J51" s="61" t="s">
        <v>197</v>
      </c>
      <c r="K51" s="44" t="s">
        <v>37</v>
      </c>
      <c r="L51" s="61">
        <v>2020</v>
      </c>
      <c r="M51" s="61" t="s">
        <v>184</v>
      </c>
    </row>
    <row r="52" spans="1:13" ht="44.25" customHeight="1">
      <c r="A52" s="39">
        <f t="shared" si="10"/>
        <v>38</v>
      </c>
      <c r="B52" s="61" t="s">
        <v>198</v>
      </c>
      <c r="C52" s="61" t="s">
        <v>12</v>
      </c>
      <c r="D52" s="61">
        <v>1446.83</v>
      </c>
      <c r="E52" s="61">
        <v>446.83</v>
      </c>
      <c r="F52" s="61">
        <v>1000</v>
      </c>
      <c r="G52" s="62">
        <v>0.69</v>
      </c>
      <c r="H52" s="61" t="s">
        <v>199</v>
      </c>
      <c r="I52" s="61" t="s">
        <v>35</v>
      </c>
      <c r="J52" s="61" t="s">
        <v>200</v>
      </c>
      <c r="K52" s="61" t="s">
        <v>37</v>
      </c>
      <c r="L52" s="61">
        <v>2020</v>
      </c>
      <c r="M52" s="61" t="s">
        <v>184</v>
      </c>
    </row>
    <row r="53" spans="1:13" ht="33.75" customHeight="1">
      <c r="A53" s="39">
        <f t="shared" si="10"/>
        <v>39</v>
      </c>
      <c r="B53" s="61" t="s">
        <v>201</v>
      </c>
      <c r="C53" s="61" t="s">
        <v>12</v>
      </c>
      <c r="D53" s="61">
        <v>932</v>
      </c>
      <c r="E53" s="61">
        <v>32</v>
      </c>
      <c r="F53" s="61">
        <v>900</v>
      </c>
      <c r="G53" s="62">
        <v>0.97</v>
      </c>
      <c r="H53" s="61" t="s">
        <v>194</v>
      </c>
      <c r="I53" s="61" t="s">
        <v>35</v>
      </c>
      <c r="J53" s="61" t="s">
        <v>202</v>
      </c>
      <c r="K53" s="61" t="s">
        <v>37</v>
      </c>
      <c r="L53" s="61">
        <v>2018</v>
      </c>
      <c r="M53" s="61" t="s">
        <v>184</v>
      </c>
    </row>
    <row r="54" spans="1:13" ht="33" customHeight="1">
      <c r="A54" s="39">
        <f t="shared" si="10"/>
        <v>40</v>
      </c>
      <c r="B54" s="61" t="s">
        <v>203</v>
      </c>
      <c r="C54" s="61" t="s">
        <v>12</v>
      </c>
      <c r="D54" s="61">
        <v>4964.8</v>
      </c>
      <c r="E54" s="61">
        <v>496.48</v>
      </c>
      <c r="F54" s="61">
        <v>4468.32</v>
      </c>
      <c r="G54" s="62">
        <v>0.9</v>
      </c>
      <c r="H54" s="61" t="s">
        <v>176</v>
      </c>
      <c r="I54" s="61" t="s">
        <v>35</v>
      </c>
      <c r="J54" s="61" t="s">
        <v>204</v>
      </c>
      <c r="K54" s="44" t="s">
        <v>37</v>
      </c>
      <c r="L54" s="61">
        <v>2020</v>
      </c>
      <c r="M54" s="61" t="s">
        <v>205</v>
      </c>
    </row>
    <row r="55" spans="1:13" ht="49.5" customHeight="1">
      <c r="A55" s="39">
        <f t="shared" si="10"/>
        <v>41</v>
      </c>
      <c r="B55" s="61" t="s">
        <v>206</v>
      </c>
      <c r="C55" s="61" t="s">
        <v>207</v>
      </c>
      <c r="D55" s="63">
        <v>760215</v>
      </c>
      <c r="E55" s="63">
        <v>273677.40000000002</v>
      </c>
      <c r="F55" s="63">
        <v>486537.6</v>
      </c>
      <c r="G55" s="70">
        <v>0.64</v>
      </c>
      <c r="H55" s="61" t="s">
        <v>208</v>
      </c>
      <c r="I55" s="61" t="s">
        <v>35</v>
      </c>
      <c r="J55" s="61" t="s">
        <v>209</v>
      </c>
      <c r="K55" s="44" t="s">
        <v>37</v>
      </c>
      <c r="L55" s="61">
        <v>2020</v>
      </c>
      <c r="M55" s="61" t="s">
        <v>42</v>
      </c>
    </row>
    <row r="56" spans="1:13" ht="33.75" customHeight="1">
      <c r="A56" s="39">
        <f t="shared" si="10"/>
        <v>42</v>
      </c>
      <c r="B56" s="61" t="s">
        <v>210</v>
      </c>
      <c r="C56" s="61" t="s">
        <v>207</v>
      </c>
      <c r="D56" s="37">
        <v>680000</v>
      </c>
      <c r="E56" s="63">
        <v>270769.41000000003</v>
      </c>
      <c r="F56" s="63">
        <v>409230.58999999997</v>
      </c>
      <c r="G56" s="70">
        <v>0.60180969117647054</v>
      </c>
      <c r="H56" s="61" t="s">
        <v>211</v>
      </c>
      <c r="I56" s="61" t="s">
        <v>35</v>
      </c>
      <c r="J56" s="61" t="s">
        <v>209</v>
      </c>
      <c r="K56" s="44" t="s">
        <v>37</v>
      </c>
      <c r="L56" s="61">
        <v>2020</v>
      </c>
      <c r="M56" s="61" t="s">
        <v>42</v>
      </c>
    </row>
    <row r="57" spans="1:13" ht="30">
      <c r="A57" s="39">
        <f t="shared" si="10"/>
        <v>43</v>
      </c>
      <c r="B57" s="88" t="s">
        <v>212</v>
      </c>
      <c r="C57" s="44" t="s">
        <v>12</v>
      </c>
      <c r="D57" s="89">
        <v>5624</v>
      </c>
      <c r="E57" s="90">
        <f t="shared" si="12"/>
        <v>562</v>
      </c>
      <c r="F57" s="89">
        <v>5062</v>
      </c>
      <c r="G57" s="91">
        <f t="shared" si="9"/>
        <v>0.90007112375533427</v>
      </c>
      <c r="H57" s="44" t="s">
        <v>213</v>
      </c>
      <c r="I57" s="88" t="s">
        <v>35</v>
      </c>
      <c r="J57" s="32" t="s">
        <v>214</v>
      </c>
      <c r="K57" s="44" t="s">
        <v>37</v>
      </c>
      <c r="L57" s="44">
        <v>2019</v>
      </c>
      <c r="M57" s="44" t="s">
        <v>205</v>
      </c>
    </row>
    <row r="58" spans="1:13" ht="45">
      <c r="A58" s="39">
        <f t="shared" si="10"/>
        <v>44</v>
      </c>
      <c r="B58" s="88" t="s">
        <v>215</v>
      </c>
      <c r="C58" s="44" t="s">
        <v>12</v>
      </c>
      <c r="D58" s="89">
        <v>69647</v>
      </c>
      <c r="E58" s="90">
        <f t="shared" si="12"/>
        <v>10447</v>
      </c>
      <c r="F58" s="89">
        <v>59200</v>
      </c>
      <c r="G58" s="91">
        <f t="shared" si="9"/>
        <v>0.85000071790601173</v>
      </c>
      <c r="H58" s="44" t="s">
        <v>216</v>
      </c>
      <c r="I58" s="88" t="s">
        <v>35</v>
      </c>
      <c r="J58" s="32" t="s">
        <v>217</v>
      </c>
      <c r="K58" s="44" t="s">
        <v>37</v>
      </c>
      <c r="L58" s="44">
        <v>2019</v>
      </c>
      <c r="M58" s="44" t="s">
        <v>153</v>
      </c>
    </row>
    <row r="59" spans="1:13" ht="45" customHeight="1">
      <c r="A59" s="39">
        <f t="shared" si="10"/>
        <v>45</v>
      </c>
      <c r="B59" s="44" t="s">
        <v>218</v>
      </c>
      <c r="C59" s="44" t="s">
        <v>12</v>
      </c>
      <c r="D59" s="90">
        <v>166891</v>
      </c>
      <c r="E59" s="90">
        <f t="shared" si="12"/>
        <v>46891</v>
      </c>
      <c r="F59" s="89">
        <v>120000</v>
      </c>
      <c r="G59" s="91">
        <f t="shared" si="9"/>
        <v>0.71903218268210989</v>
      </c>
      <c r="H59" s="44" t="s">
        <v>219</v>
      </c>
      <c r="I59" s="88" t="s">
        <v>35</v>
      </c>
      <c r="J59" s="44" t="s">
        <v>220</v>
      </c>
      <c r="K59" s="44" t="s">
        <v>37</v>
      </c>
      <c r="L59" s="44">
        <v>2018</v>
      </c>
      <c r="M59" s="44" t="s">
        <v>144</v>
      </c>
    </row>
    <row r="60" spans="1:13" ht="93" customHeight="1">
      <c r="A60" s="39">
        <f t="shared" si="10"/>
        <v>46</v>
      </c>
      <c r="B60" s="88" t="s">
        <v>221</v>
      </c>
      <c r="C60" s="44" t="s">
        <v>12</v>
      </c>
      <c r="D60" s="89">
        <v>29411.759999999998</v>
      </c>
      <c r="E60" s="90">
        <f t="shared" si="12"/>
        <v>4411.7599999999984</v>
      </c>
      <c r="F60" s="89">
        <v>25000</v>
      </c>
      <c r="G60" s="91">
        <f t="shared" si="9"/>
        <v>0.85000013600002178</v>
      </c>
      <c r="H60" s="44" t="s">
        <v>176</v>
      </c>
      <c r="I60" s="88" t="s">
        <v>35</v>
      </c>
      <c r="J60" s="32" t="s">
        <v>222</v>
      </c>
      <c r="K60" s="44" t="s">
        <v>37</v>
      </c>
      <c r="L60" s="44">
        <v>2019</v>
      </c>
      <c r="M60" s="44" t="s">
        <v>205</v>
      </c>
    </row>
    <row r="61" spans="1:13" ht="75.75" customHeight="1">
      <c r="A61" s="39">
        <f t="shared" si="10"/>
        <v>47</v>
      </c>
      <c r="B61" s="32" t="s">
        <v>223</v>
      </c>
      <c r="C61" s="44" t="s">
        <v>12</v>
      </c>
      <c r="D61" s="92">
        <v>9480</v>
      </c>
      <c r="E61" s="90">
        <f t="shared" si="12"/>
        <v>0</v>
      </c>
      <c r="F61" s="92">
        <v>9480</v>
      </c>
      <c r="G61" s="91">
        <f t="shared" si="9"/>
        <v>1</v>
      </c>
      <c r="H61" s="44" t="s">
        <v>213</v>
      </c>
      <c r="I61" s="32" t="s">
        <v>224</v>
      </c>
      <c r="J61" s="32" t="s">
        <v>225</v>
      </c>
      <c r="K61" s="44" t="s">
        <v>37</v>
      </c>
      <c r="L61" s="44">
        <v>2017</v>
      </c>
      <c r="M61" s="44" t="s">
        <v>205</v>
      </c>
    </row>
    <row r="62" spans="1:13" ht="47.25" customHeight="1">
      <c r="A62" s="39">
        <f t="shared" si="10"/>
        <v>48</v>
      </c>
      <c r="B62" s="88" t="s">
        <v>226</v>
      </c>
      <c r="C62" s="44" t="s">
        <v>12</v>
      </c>
      <c r="D62" s="89">
        <v>22708.92</v>
      </c>
      <c r="E62" s="90">
        <f t="shared" si="12"/>
        <v>3405.9199999999983</v>
      </c>
      <c r="F62" s="89">
        <v>19303</v>
      </c>
      <c r="G62" s="91">
        <f t="shared" si="9"/>
        <v>0.85001840686391084</v>
      </c>
      <c r="H62" s="44" t="s">
        <v>227</v>
      </c>
      <c r="I62" s="88" t="s">
        <v>35</v>
      </c>
      <c r="J62" s="32" t="s">
        <v>228</v>
      </c>
      <c r="K62" s="44" t="s">
        <v>37</v>
      </c>
      <c r="L62" s="44">
        <v>2017</v>
      </c>
      <c r="M62" s="44" t="s">
        <v>205</v>
      </c>
    </row>
    <row r="63" spans="1:13" ht="30">
      <c r="A63" s="39">
        <f t="shared" si="10"/>
        <v>49</v>
      </c>
      <c r="B63" s="44" t="s">
        <v>229</v>
      </c>
      <c r="C63" s="44" t="s">
        <v>12</v>
      </c>
      <c r="D63" s="90">
        <v>637948</v>
      </c>
      <c r="E63" s="90">
        <f>D63-F63</f>
        <v>274318</v>
      </c>
      <c r="F63" s="90">
        <v>363630</v>
      </c>
      <c r="G63" s="91">
        <f t="shared" si="9"/>
        <v>0.56999943569068323</v>
      </c>
      <c r="H63" s="44"/>
      <c r="I63" s="88" t="s">
        <v>119</v>
      </c>
      <c r="J63" s="44" t="s">
        <v>230</v>
      </c>
      <c r="K63" s="44" t="s">
        <v>231</v>
      </c>
      <c r="L63" s="44">
        <v>2017</v>
      </c>
      <c r="M63" s="44" t="s">
        <v>144</v>
      </c>
    </row>
    <row r="64" spans="1:13" ht="45">
      <c r="A64" s="39">
        <f t="shared" si="10"/>
        <v>50</v>
      </c>
      <c r="B64" s="64" t="s">
        <v>232</v>
      </c>
      <c r="C64" s="65" t="s">
        <v>13</v>
      </c>
      <c r="D64" s="65">
        <v>2919326</v>
      </c>
      <c r="E64" s="65">
        <f>D64-F64</f>
        <v>437898.89999999991</v>
      </c>
      <c r="F64" s="65">
        <v>2481427.1</v>
      </c>
      <c r="G64" s="71">
        <f t="shared" ref="G64:G71" si="15">F64/D64</f>
        <v>0.85</v>
      </c>
      <c r="H64" s="64" t="s">
        <v>233</v>
      </c>
      <c r="I64" s="64" t="s">
        <v>234</v>
      </c>
      <c r="J64" s="176" t="s">
        <v>235</v>
      </c>
      <c r="K64" s="64" t="s">
        <v>37</v>
      </c>
      <c r="L64" s="64">
        <v>2020</v>
      </c>
      <c r="M64" s="64" t="s">
        <v>42</v>
      </c>
    </row>
    <row r="65" spans="1:13" ht="60">
      <c r="A65" s="39">
        <f t="shared" si="10"/>
        <v>51</v>
      </c>
      <c r="B65" s="64" t="s">
        <v>236</v>
      </c>
      <c r="C65" s="65" t="s">
        <v>13</v>
      </c>
      <c r="D65" s="66">
        <v>200453</v>
      </c>
      <c r="E65" s="65">
        <f>D65-F65</f>
        <v>95000</v>
      </c>
      <c r="F65" s="65">
        <v>105453</v>
      </c>
      <c r="G65" s="71">
        <f t="shared" si="15"/>
        <v>0.52607344365013242</v>
      </c>
      <c r="H65" s="64" t="s">
        <v>237</v>
      </c>
      <c r="I65" s="64" t="s">
        <v>35</v>
      </c>
      <c r="J65" s="64" t="s">
        <v>238</v>
      </c>
      <c r="K65" s="64" t="s">
        <v>37</v>
      </c>
      <c r="L65" s="64">
        <v>2020</v>
      </c>
      <c r="M65" s="64" t="s">
        <v>42</v>
      </c>
    </row>
    <row r="66" spans="1:13" ht="30">
      <c r="A66" s="39">
        <f t="shared" si="10"/>
        <v>52</v>
      </c>
      <c r="B66" s="64" t="s">
        <v>239</v>
      </c>
      <c r="C66" s="65" t="s">
        <v>13</v>
      </c>
      <c r="D66" s="64">
        <v>376869.63</v>
      </c>
      <c r="E66" s="64">
        <f>D66-F66</f>
        <v>114600</v>
      </c>
      <c r="F66" s="64">
        <f>159269.63+103000</f>
        <v>262269.63</v>
      </c>
      <c r="G66" s="71">
        <f t="shared" si="15"/>
        <v>0.69591606519209304</v>
      </c>
      <c r="H66" s="64" t="s">
        <v>240</v>
      </c>
      <c r="I66" s="64" t="s">
        <v>35</v>
      </c>
      <c r="J66" s="64" t="s">
        <v>241</v>
      </c>
      <c r="K66" s="64" t="s">
        <v>37</v>
      </c>
      <c r="L66" s="64">
        <v>2020</v>
      </c>
      <c r="M66" s="64" t="s">
        <v>42</v>
      </c>
    </row>
    <row r="67" spans="1:13" ht="30">
      <c r="A67" s="39">
        <f t="shared" si="10"/>
        <v>53</v>
      </c>
      <c r="B67" s="64" t="s">
        <v>242</v>
      </c>
      <c r="C67" s="65" t="s">
        <v>13</v>
      </c>
      <c r="D67" s="65">
        <f>E67+F67</f>
        <v>68200</v>
      </c>
      <c r="E67" s="64">
        <v>30000</v>
      </c>
      <c r="F67" s="65">
        <v>38200</v>
      </c>
      <c r="G67" s="71">
        <f t="shared" si="15"/>
        <v>0.56011730205278587</v>
      </c>
      <c r="H67" s="64" t="s">
        <v>243</v>
      </c>
      <c r="I67" s="64" t="s">
        <v>244</v>
      </c>
      <c r="J67" s="64" t="s">
        <v>245</v>
      </c>
      <c r="K67" s="64" t="s">
        <v>37</v>
      </c>
      <c r="L67" s="64">
        <v>2020</v>
      </c>
      <c r="M67" s="64" t="s">
        <v>246</v>
      </c>
    </row>
    <row r="68" spans="1:13" ht="30">
      <c r="A68" s="39">
        <f t="shared" si="10"/>
        <v>54</v>
      </c>
      <c r="B68" s="64" t="s">
        <v>247</v>
      </c>
      <c r="C68" s="65" t="s">
        <v>13</v>
      </c>
      <c r="D68" s="65">
        <f t="shared" ref="D68:D70" si="16">E68+F68</f>
        <v>11000</v>
      </c>
      <c r="E68" s="64">
        <v>1000</v>
      </c>
      <c r="F68" s="64">
        <v>10000</v>
      </c>
      <c r="G68" s="71">
        <f t="shared" si="15"/>
        <v>0.90909090909090906</v>
      </c>
      <c r="H68" s="64" t="s">
        <v>248</v>
      </c>
      <c r="I68" s="64" t="s">
        <v>244</v>
      </c>
      <c r="J68" s="64" t="s">
        <v>120</v>
      </c>
      <c r="K68" s="64" t="s">
        <v>37</v>
      </c>
      <c r="L68" s="64">
        <v>2020</v>
      </c>
      <c r="M68" s="64" t="s">
        <v>246</v>
      </c>
    </row>
    <row r="69" spans="1:13" ht="30">
      <c r="A69" s="39">
        <f t="shared" si="10"/>
        <v>55</v>
      </c>
      <c r="B69" s="64" t="s">
        <v>249</v>
      </c>
      <c r="C69" s="65" t="s">
        <v>13</v>
      </c>
      <c r="D69" s="65">
        <f t="shared" si="16"/>
        <v>3000</v>
      </c>
      <c r="E69" s="64">
        <v>1500</v>
      </c>
      <c r="F69" s="65">
        <v>1500</v>
      </c>
      <c r="G69" s="71">
        <f t="shared" si="15"/>
        <v>0.5</v>
      </c>
      <c r="H69" s="64" t="s">
        <v>243</v>
      </c>
      <c r="I69" s="64" t="s">
        <v>244</v>
      </c>
      <c r="J69" s="64" t="s">
        <v>120</v>
      </c>
      <c r="K69" s="64" t="s">
        <v>37</v>
      </c>
      <c r="L69" s="64">
        <v>2020</v>
      </c>
      <c r="M69" s="64" t="s">
        <v>246</v>
      </c>
    </row>
    <row r="70" spans="1:13" ht="45">
      <c r="A70" s="39">
        <f t="shared" si="10"/>
        <v>56</v>
      </c>
      <c r="B70" s="64" t="s">
        <v>250</v>
      </c>
      <c r="C70" s="65" t="s">
        <v>13</v>
      </c>
      <c r="D70" s="65">
        <f t="shared" si="16"/>
        <v>24560</v>
      </c>
      <c r="E70" s="64">
        <v>2456</v>
      </c>
      <c r="F70" s="64">
        <v>22104</v>
      </c>
      <c r="G70" s="71">
        <f t="shared" si="15"/>
        <v>0.9</v>
      </c>
      <c r="H70" s="64" t="s">
        <v>243</v>
      </c>
      <c r="I70" s="64" t="s">
        <v>234</v>
      </c>
      <c r="J70" s="64" t="s">
        <v>120</v>
      </c>
      <c r="K70" s="64" t="s">
        <v>37</v>
      </c>
      <c r="L70" s="64">
        <v>2020</v>
      </c>
      <c r="M70" s="64" t="s">
        <v>246</v>
      </c>
    </row>
    <row r="71" spans="1:13" ht="45">
      <c r="A71" s="39">
        <f t="shared" si="10"/>
        <v>57</v>
      </c>
      <c r="B71" s="64" t="s">
        <v>251</v>
      </c>
      <c r="C71" s="65" t="s">
        <v>13</v>
      </c>
      <c r="D71" s="65">
        <f>E71+F71</f>
        <v>116350</v>
      </c>
      <c r="E71" s="64">
        <v>48000</v>
      </c>
      <c r="F71" s="65">
        <v>68350</v>
      </c>
      <c r="G71" s="71">
        <f t="shared" si="15"/>
        <v>0.58745165449076064</v>
      </c>
      <c r="H71" s="64" t="s">
        <v>243</v>
      </c>
      <c r="I71" s="64" t="s">
        <v>234</v>
      </c>
      <c r="J71" s="64" t="s">
        <v>120</v>
      </c>
      <c r="K71" s="64" t="s">
        <v>37</v>
      </c>
      <c r="L71" s="64">
        <v>2021</v>
      </c>
      <c r="M71" s="64" t="s">
        <v>246</v>
      </c>
    </row>
    <row r="72" spans="1:13" ht="30">
      <c r="A72" s="39">
        <f t="shared" si="10"/>
        <v>58</v>
      </c>
      <c r="B72" s="64" t="s">
        <v>252</v>
      </c>
      <c r="C72" s="65" t="s">
        <v>13</v>
      </c>
      <c r="D72" s="65">
        <f>E72+F72</f>
        <v>15000</v>
      </c>
      <c r="E72" s="64">
        <v>0</v>
      </c>
      <c r="F72" s="64">
        <v>15000</v>
      </c>
      <c r="G72" s="64"/>
      <c r="H72" s="64" t="s">
        <v>253</v>
      </c>
      <c r="I72" s="64" t="s">
        <v>254</v>
      </c>
      <c r="J72" s="64" t="s">
        <v>120</v>
      </c>
      <c r="K72" s="64" t="s">
        <v>37</v>
      </c>
      <c r="L72" s="64">
        <v>2020</v>
      </c>
      <c r="M72" s="64" t="s">
        <v>182</v>
      </c>
    </row>
    <row r="73" spans="1:13" ht="30">
      <c r="A73" s="39">
        <f t="shared" si="10"/>
        <v>59</v>
      </c>
      <c r="B73" s="33" t="s">
        <v>255</v>
      </c>
      <c r="C73" s="33" t="s">
        <v>13</v>
      </c>
      <c r="D73" s="93">
        <v>170000</v>
      </c>
      <c r="E73" s="93">
        <f>D73-F73</f>
        <v>65000</v>
      </c>
      <c r="F73" s="93">
        <v>105000</v>
      </c>
      <c r="G73" s="94">
        <f t="shared" si="9"/>
        <v>0.61764705882352944</v>
      </c>
      <c r="H73" s="33" t="s">
        <v>256</v>
      </c>
      <c r="I73" s="95" t="s">
        <v>119</v>
      </c>
      <c r="J73" s="33" t="s">
        <v>257</v>
      </c>
      <c r="K73" s="33" t="s">
        <v>37</v>
      </c>
      <c r="L73" s="33">
        <v>2019</v>
      </c>
      <c r="M73" s="64" t="s">
        <v>42</v>
      </c>
    </row>
    <row r="74" spans="1:13" ht="90" customHeight="1">
      <c r="A74" s="39">
        <f t="shared" si="10"/>
        <v>60</v>
      </c>
      <c r="B74" s="45" t="s">
        <v>258</v>
      </c>
      <c r="C74" s="33" t="s">
        <v>13</v>
      </c>
      <c r="D74" s="96">
        <v>1861316.02</v>
      </c>
      <c r="E74" s="93">
        <f t="shared" ref="E74:E92" si="17">SUM(D74-F74)</f>
        <v>279197.02</v>
      </c>
      <c r="F74" s="96">
        <v>1582119</v>
      </c>
      <c r="G74" s="94">
        <f t="shared" ref="G74:G100" si="18">F74/D74</f>
        <v>0.85000020576838964</v>
      </c>
      <c r="H74" s="33" t="s">
        <v>137</v>
      </c>
      <c r="I74" s="45" t="s">
        <v>147</v>
      </c>
      <c r="J74" s="45" t="s">
        <v>259</v>
      </c>
      <c r="K74" s="33" t="s">
        <v>37</v>
      </c>
      <c r="L74" s="33">
        <v>2017</v>
      </c>
      <c r="M74" s="64" t="s">
        <v>260</v>
      </c>
    </row>
    <row r="75" spans="1:13" ht="45">
      <c r="A75" s="39">
        <f t="shared" si="10"/>
        <v>61</v>
      </c>
      <c r="B75" s="33" t="s">
        <v>261</v>
      </c>
      <c r="C75" s="33" t="s">
        <v>13</v>
      </c>
      <c r="D75" s="93">
        <v>320000</v>
      </c>
      <c r="E75" s="93">
        <v>160000</v>
      </c>
      <c r="F75" s="93">
        <v>160000</v>
      </c>
      <c r="G75" s="94">
        <f>F75/D75</f>
        <v>0.5</v>
      </c>
      <c r="H75" s="33" t="s">
        <v>262</v>
      </c>
      <c r="I75" s="95" t="s">
        <v>147</v>
      </c>
      <c r="J75" s="33" t="s">
        <v>263</v>
      </c>
      <c r="K75" s="64" t="s">
        <v>37</v>
      </c>
      <c r="L75" s="33">
        <v>2019</v>
      </c>
      <c r="M75" s="64" t="s">
        <v>42</v>
      </c>
    </row>
    <row r="76" spans="1:13" ht="30">
      <c r="A76" s="39">
        <f t="shared" si="10"/>
        <v>62</v>
      </c>
      <c r="B76" s="33" t="s">
        <v>264</v>
      </c>
      <c r="C76" s="33" t="s">
        <v>13</v>
      </c>
      <c r="D76" s="93">
        <v>51000</v>
      </c>
      <c r="E76" s="93">
        <v>0</v>
      </c>
      <c r="F76" s="93">
        <v>51000</v>
      </c>
      <c r="G76" s="94">
        <f>F76/D76</f>
        <v>1</v>
      </c>
      <c r="H76" s="33" t="s">
        <v>262</v>
      </c>
      <c r="I76" s="95" t="s">
        <v>265</v>
      </c>
      <c r="J76" s="33">
        <v>2019</v>
      </c>
      <c r="K76" s="64" t="s">
        <v>37</v>
      </c>
      <c r="L76" s="33">
        <v>2019</v>
      </c>
      <c r="M76" s="33" t="s">
        <v>266</v>
      </c>
    </row>
    <row r="77" spans="1:13" ht="45">
      <c r="A77" s="39">
        <f t="shared" si="10"/>
        <v>63</v>
      </c>
      <c r="B77" s="33" t="s">
        <v>267</v>
      </c>
      <c r="C77" s="33" t="s">
        <v>13</v>
      </c>
      <c r="D77" s="93">
        <f>F77/90%</f>
        <v>38888.888888888891</v>
      </c>
      <c r="E77" s="93">
        <f>D77-F77</f>
        <v>3888.8888888888905</v>
      </c>
      <c r="F77" s="93">
        <v>35000</v>
      </c>
      <c r="G77" s="94">
        <f t="shared" ref="G77" si="19">F77/D77</f>
        <v>0.89999999999999991</v>
      </c>
      <c r="H77" s="33" t="s">
        <v>268</v>
      </c>
      <c r="I77" s="95" t="s">
        <v>119</v>
      </c>
      <c r="J77" s="33" t="s">
        <v>269</v>
      </c>
      <c r="K77" s="64" t="s">
        <v>37</v>
      </c>
      <c r="L77" s="33">
        <v>2019</v>
      </c>
      <c r="M77" s="64" t="s">
        <v>42</v>
      </c>
    </row>
    <row r="78" spans="1:13" ht="45">
      <c r="A78" s="39">
        <f t="shared" si="10"/>
        <v>64</v>
      </c>
      <c r="B78" s="33" t="s">
        <v>270</v>
      </c>
      <c r="C78" s="33" t="s">
        <v>13</v>
      </c>
      <c r="D78" s="93">
        <f>F78/90%</f>
        <v>16666.666666666668</v>
      </c>
      <c r="E78" s="93">
        <f>D78-F78</f>
        <v>1666.6666666666679</v>
      </c>
      <c r="F78" s="93">
        <v>15000</v>
      </c>
      <c r="G78" s="94">
        <f>F78/D78</f>
        <v>0.89999999999999991</v>
      </c>
      <c r="H78" s="33" t="s">
        <v>268</v>
      </c>
      <c r="I78" s="95" t="s">
        <v>119</v>
      </c>
      <c r="J78" s="33" t="s">
        <v>269</v>
      </c>
      <c r="K78" s="64" t="s">
        <v>37</v>
      </c>
      <c r="L78" s="33">
        <v>2019</v>
      </c>
      <c r="M78" s="33" t="s">
        <v>182</v>
      </c>
    </row>
    <row r="79" spans="1:13" ht="45">
      <c r="A79" s="39">
        <f t="shared" si="10"/>
        <v>65</v>
      </c>
      <c r="B79" s="97" t="s">
        <v>271</v>
      </c>
      <c r="C79" s="33" t="s">
        <v>13</v>
      </c>
      <c r="D79" s="93">
        <f t="shared" ref="D79:D80" si="20">F79/90%</f>
        <v>31700</v>
      </c>
      <c r="E79" s="93">
        <f t="shared" ref="E79:E80" si="21">D79-F79</f>
        <v>3170</v>
      </c>
      <c r="F79" s="93">
        <v>28530</v>
      </c>
      <c r="G79" s="94">
        <f t="shared" ref="G79:G80" si="22">F79/D79</f>
        <v>0.9</v>
      </c>
      <c r="H79" s="33" t="s">
        <v>268</v>
      </c>
      <c r="I79" s="95" t="s">
        <v>272</v>
      </c>
      <c r="J79" s="33" t="s">
        <v>273</v>
      </c>
      <c r="K79" s="33" t="s">
        <v>37</v>
      </c>
      <c r="L79" s="33">
        <v>2017</v>
      </c>
      <c r="M79" s="33" t="s">
        <v>42</v>
      </c>
    </row>
    <row r="80" spans="1:13" ht="30">
      <c r="A80" s="39">
        <f t="shared" si="10"/>
        <v>66</v>
      </c>
      <c r="B80" s="33" t="s">
        <v>274</v>
      </c>
      <c r="C80" s="33" t="s">
        <v>13</v>
      </c>
      <c r="D80" s="93">
        <f t="shared" si="20"/>
        <v>32280</v>
      </c>
      <c r="E80" s="93">
        <f t="shared" si="21"/>
        <v>3228</v>
      </c>
      <c r="F80" s="93">
        <v>29052</v>
      </c>
      <c r="G80" s="94">
        <f t="shared" si="22"/>
        <v>0.9</v>
      </c>
      <c r="H80" s="33" t="s">
        <v>268</v>
      </c>
      <c r="I80" s="95" t="s">
        <v>275</v>
      </c>
      <c r="J80" s="33" t="s">
        <v>276</v>
      </c>
      <c r="K80" s="64" t="s">
        <v>37</v>
      </c>
      <c r="L80" s="33">
        <v>2017</v>
      </c>
      <c r="M80" s="33" t="s">
        <v>277</v>
      </c>
    </row>
    <row r="81" spans="1:13" ht="75">
      <c r="A81" s="39">
        <f t="shared" ref="A81:A99" si="23">A80+1</f>
        <v>67</v>
      </c>
      <c r="B81" s="69" t="s">
        <v>278</v>
      </c>
      <c r="C81" s="112" t="s">
        <v>14</v>
      </c>
      <c r="D81" s="112">
        <v>25230</v>
      </c>
      <c r="E81" s="112">
        <f>D81-F81</f>
        <v>3784.5</v>
      </c>
      <c r="F81" s="112">
        <v>21445.5</v>
      </c>
      <c r="G81" s="113">
        <f>F81/D81</f>
        <v>0.85</v>
      </c>
      <c r="H81" s="69" t="s">
        <v>279</v>
      </c>
      <c r="I81" s="69" t="s">
        <v>35</v>
      </c>
      <c r="J81" s="69" t="s">
        <v>280</v>
      </c>
      <c r="K81" s="69" t="s">
        <v>37</v>
      </c>
      <c r="L81" s="69">
        <v>2020</v>
      </c>
      <c r="M81" s="69" t="s">
        <v>42</v>
      </c>
    </row>
    <row r="82" spans="1:13" ht="45">
      <c r="A82" s="39">
        <f t="shared" si="23"/>
        <v>68</v>
      </c>
      <c r="B82" s="69" t="s">
        <v>281</v>
      </c>
      <c r="C82" s="112" t="s">
        <v>14</v>
      </c>
      <c r="D82" s="69">
        <v>11880</v>
      </c>
      <c r="E82" s="112">
        <f>D82-F82</f>
        <v>1880</v>
      </c>
      <c r="F82" s="69">
        <v>10000</v>
      </c>
      <c r="G82" s="113">
        <f>F82/D82</f>
        <v>0.84175084175084181</v>
      </c>
      <c r="H82" s="69" t="s">
        <v>279</v>
      </c>
      <c r="I82" s="69" t="s">
        <v>35</v>
      </c>
      <c r="J82" s="69" t="s">
        <v>282</v>
      </c>
      <c r="K82" s="69" t="s">
        <v>283</v>
      </c>
      <c r="L82" s="69">
        <v>2020</v>
      </c>
      <c r="M82" s="69" t="s">
        <v>284</v>
      </c>
    </row>
    <row r="83" spans="1:13" ht="30">
      <c r="A83" s="39">
        <f t="shared" si="23"/>
        <v>69</v>
      </c>
      <c r="B83" s="69" t="s">
        <v>285</v>
      </c>
      <c r="C83" s="112" t="s">
        <v>14</v>
      </c>
      <c r="D83" s="112">
        <f>E83+F83</f>
        <v>103168</v>
      </c>
      <c r="E83" s="69">
        <v>55000</v>
      </c>
      <c r="F83" s="112">
        <v>48168</v>
      </c>
      <c r="G83" s="113">
        <f>F83/D83</f>
        <v>0.46688895781637718</v>
      </c>
      <c r="H83" s="69" t="s">
        <v>286</v>
      </c>
      <c r="I83" s="69" t="s">
        <v>35</v>
      </c>
      <c r="J83" s="69" t="s">
        <v>120</v>
      </c>
      <c r="K83" s="69" t="s">
        <v>37</v>
      </c>
      <c r="L83" s="69">
        <v>2020</v>
      </c>
      <c r="M83" s="69" t="s">
        <v>284</v>
      </c>
    </row>
    <row r="84" spans="1:13" ht="30">
      <c r="A84" s="39">
        <f t="shared" si="23"/>
        <v>70</v>
      </c>
      <c r="B84" s="67" t="s">
        <v>287</v>
      </c>
      <c r="C84" s="67" t="s">
        <v>14</v>
      </c>
      <c r="D84" s="67">
        <v>13660</v>
      </c>
      <c r="E84" s="67">
        <v>1366</v>
      </c>
      <c r="F84" s="67">
        <v>12294</v>
      </c>
      <c r="G84" s="68">
        <v>0.9</v>
      </c>
      <c r="H84" s="67" t="s">
        <v>288</v>
      </c>
      <c r="I84" s="67" t="s">
        <v>119</v>
      </c>
      <c r="J84" s="67">
        <v>2020</v>
      </c>
      <c r="K84" s="67" t="s">
        <v>37</v>
      </c>
      <c r="L84" s="67">
        <v>2020</v>
      </c>
      <c r="M84" s="69" t="s">
        <v>156</v>
      </c>
    </row>
    <row r="85" spans="1:13" ht="30">
      <c r="A85" s="39">
        <f t="shared" si="23"/>
        <v>71</v>
      </c>
      <c r="B85" s="67" t="s">
        <v>289</v>
      </c>
      <c r="C85" s="67" t="s">
        <v>14</v>
      </c>
      <c r="D85" s="67">
        <v>8880</v>
      </c>
      <c r="E85" s="67">
        <v>888</v>
      </c>
      <c r="F85" s="67">
        <v>7992</v>
      </c>
      <c r="G85" s="68">
        <v>0.9</v>
      </c>
      <c r="H85" s="67" t="s">
        <v>288</v>
      </c>
      <c r="I85" s="67" t="s">
        <v>119</v>
      </c>
      <c r="J85" s="67">
        <v>2020</v>
      </c>
      <c r="K85" s="67" t="s">
        <v>37</v>
      </c>
      <c r="L85" s="67">
        <v>2020</v>
      </c>
      <c r="M85" s="69" t="s">
        <v>156</v>
      </c>
    </row>
    <row r="86" spans="1:13" ht="30">
      <c r="A86" s="39">
        <f t="shared" si="23"/>
        <v>72</v>
      </c>
      <c r="B86" s="67" t="s">
        <v>290</v>
      </c>
      <c r="C86" s="67" t="s">
        <v>14</v>
      </c>
      <c r="D86" s="67">
        <v>6404</v>
      </c>
      <c r="E86" s="67">
        <v>641</v>
      </c>
      <c r="F86" s="67">
        <v>5763</v>
      </c>
      <c r="G86" s="68">
        <v>0.9</v>
      </c>
      <c r="H86" s="67" t="s">
        <v>288</v>
      </c>
      <c r="I86" s="67" t="s">
        <v>119</v>
      </c>
      <c r="J86" s="67" t="s">
        <v>120</v>
      </c>
      <c r="K86" s="69" t="s">
        <v>37</v>
      </c>
      <c r="L86" s="67">
        <v>2020</v>
      </c>
      <c r="M86" s="69" t="s">
        <v>156</v>
      </c>
    </row>
    <row r="87" spans="1:13" ht="45">
      <c r="A87" s="39">
        <f t="shared" si="23"/>
        <v>73</v>
      </c>
      <c r="B87" s="98" t="s">
        <v>291</v>
      </c>
      <c r="C87" s="35" t="s">
        <v>14</v>
      </c>
      <c r="D87" s="99">
        <v>21600</v>
      </c>
      <c r="E87" s="100">
        <f>SUM(D87-F87)</f>
        <v>11601</v>
      </c>
      <c r="F87" s="99">
        <v>9999</v>
      </c>
      <c r="G87" s="101">
        <f>F87/D87</f>
        <v>0.46291666666666664</v>
      </c>
      <c r="H87" s="35" t="s">
        <v>176</v>
      </c>
      <c r="I87" s="98" t="s">
        <v>35</v>
      </c>
      <c r="J87" s="34" t="s">
        <v>292</v>
      </c>
      <c r="K87" s="35" t="s">
        <v>37</v>
      </c>
      <c r="L87" s="35">
        <v>2019</v>
      </c>
      <c r="M87" s="35" t="s">
        <v>42</v>
      </c>
    </row>
    <row r="88" spans="1:13" ht="30">
      <c r="A88" s="39">
        <f t="shared" si="23"/>
        <v>74</v>
      </c>
      <c r="B88" s="35" t="s">
        <v>293</v>
      </c>
      <c r="C88" s="35" t="s">
        <v>14</v>
      </c>
      <c r="D88" s="100">
        <f>F88/90%</f>
        <v>22110</v>
      </c>
      <c r="E88" s="100">
        <f>D88-F88</f>
        <v>2211</v>
      </c>
      <c r="F88" s="100">
        <v>19899</v>
      </c>
      <c r="G88" s="101">
        <f>F88/D88</f>
        <v>0.9</v>
      </c>
      <c r="H88" s="35" t="s">
        <v>268</v>
      </c>
      <c r="I88" s="98" t="s">
        <v>119</v>
      </c>
      <c r="J88" s="35" t="s">
        <v>294</v>
      </c>
      <c r="K88" s="69" t="s">
        <v>37</v>
      </c>
      <c r="L88" s="35">
        <v>2018</v>
      </c>
      <c r="M88" s="35" t="s">
        <v>295</v>
      </c>
    </row>
    <row r="89" spans="1:13" ht="45">
      <c r="A89" s="39">
        <f t="shared" si="23"/>
        <v>75</v>
      </c>
      <c r="B89" s="35" t="s">
        <v>296</v>
      </c>
      <c r="C89" s="35" t="s">
        <v>14</v>
      </c>
      <c r="D89" s="100">
        <f>F89/90%</f>
        <v>33333.333333333336</v>
      </c>
      <c r="E89" s="100">
        <f>D89-F89</f>
        <v>3333.3333333333358</v>
      </c>
      <c r="F89" s="100">
        <v>30000</v>
      </c>
      <c r="G89" s="101">
        <f>F89/D89</f>
        <v>0.89999999999999991</v>
      </c>
      <c r="H89" s="35" t="s">
        <v>268</v>
      </c>
      <c r="I89" s="98" t="s">
        <v>119</v>
      </c>
      <c r="J89" s="35" t="s">
        <v>263</v>
      </c>
      <c r="K89" s="35" t="s">
        <v>37</v>
      </c>
      <c r="L89" s="35">
        <v>2019</v>
      </c>
      <c r="M89" s="35" t="s">
        <v>297</v>
      </c>
    </row>
    <row r="90" spans="1:13" ht="30">
      <c r="A90" s="39">
        <f t="shared" si="23"/>
        <v>76</v>
      </c>
      <c r="B90" s="35" t="s">
        <v>298</v>
      </c>
      <c r="C90" s="35" t="s">
        <v>14</v>
      </c>
      <c r="D90" s="100">
        <f>E90+F90</f>
        <v>230000</v>
      </c>
      <c r="E90" s="100">
        <v>120000</v>
      </c>
      <c r="F90" s="100">
        <v>110000</v>
      </c>
      <c r="G90" s="101">
        <f>F90/D90</f>
        <v>0.47826086956521741</v>
      </c>
      <c r="H90" s="35" t="s">
        <v>299</v>
      </c>
      <c r="I90" s="98" t="s">
        <v>119</v>
      </c>
      <c r="J90" s="35" t="s">
        <v>135</v>
      </c>
      <c r="K90" s="69" t="s">
        <v>37</v>
      </c>
      <c r="L90" s="35" t="s">
        <v>300</v>
      </c>
      <c r="M90" s="35" t="s">
        <v>284</v>
      </c>
    </row>
    <row r="91" spans="1:13" ht="30">
      <c r="A91" s="39">
        <f t="shared" si="23"/>
        <v>77</v>
      </c>
      <c r="B91" s="35" t="s">
        <v>301</v>
      </c>
      <c r="C91" s="35" t="s">
        <v>14</v>
      </c>
      <c r="D91" s="100">
        <v>28560</v>
      </c>
      <c r="E91" s="100">
        <f t="shared" si="17"/>
        <v>2860</v>
      </c>
      <c r="F91" s="100">
        <v>25700</v>
      </c>
      <c r="G91" s="101">
        <f t="shared" si="18"/>
        <v>0.89985994397759106</v>
      </c>
      <c r="H91" s="35" t="s">
        <v>107</v>
      </c>
      <c r="I91" s="98" t="s">
        <v>119</v>
      </c>
      <c r="J91" s="35">
        <v>2019</v>
      </c>
      <c r="K91" s="69" t="s">
        <v>37</v>
      </c>
      <c r="L91" s="35">
        <v>2019</v>
      </c>
      <c r="M91" s="35" t="s">
        <v>284</v>
      </c>
    </row>
    <row r="92" spans="1:13" ht="30">
      <c r="A92" s="39">
        <f t="shared" si="23"/>
        <v>78</v>
      </c>
      <c r="B92" s="35" t="s">
        <v>302</v>
      </c>
      <c r="C92" s="35" t="s">
        <v>14</v>
      </c>
      <c r="D92" s="100">
        <v>25920</v>
      </c>
      <c r="E92" s="100">
        <f t="shared" si="17"/>
        <v>2592</v>
      </c>
      <c r="F92" s="100">
        <v>23328</v>
      </c>
      <c r="G92" s="101">
        <f t="shared" si="18"/>
        <v>0.9</v>
      </c>
      <c r="H92" s="35" t="s">
        <v>107</v>
      </c>
      <c r="I92" s="98" t="s">
        <v>119</v>
      </c>
      <c r="J92" s="35">
        <v>2019</v>
      </c>
      <c r="K92" s="69" t="s">
        <v>37</v>
      </c>
      <c r="L92" s="35">
        <v>2019</v>
      </c>
      <c r="M92" s="35" t="s">
        <v>284</v>
      </c>
    </row>
    <row r="93" spans="1:13" ht="30">
      <c r="A93" s="39">
        <f t="shared" si="23"/>
        <v>79</v>
      </c>
      <c r="B93" s="35" t="s">
        <v>303</v>
      </c>
      <c r="C93" s="35" t="s">
        <v>14</v>
      </c>
      <c r="D93" s="100">
        <f>E93+F93</f>
        <v>65584</v>
      </c>
      <c r="E93" s="100">
        <v>35000</v>
      </c>
      <c r="F93" s="100">
        <v>30584</v>
      </c>
      <c r="G93" s="101">
        <f t="shared" ref="G93:G98" si="24">F93/D93</f>
        <v>0.46633325201268599</v>
      </c>
      <c r="H93" s="35" t="s">
        <v>268</v>
      </c>
      <c r="I93" s="98" t="s">
        <v>119</v>
      </c>
      <c r="J93" s="35" t="s">
        <v>304</v>
      </c>
      <c r="K93" s="35" t="s">
        <v>231</v>
      </c>
      <c r="L93" s="35">
        <v>2018</v>
      </c>
      <c r="M93" s="35" t="s">
        <v>205</v>
      </c>
    </row>
    <row r="94" spans="1:13" ht="15">
      <c r="A94" s="39">
        <f t="shared" si="23"/>
        <v>80</v>
      </c>
      <c r="B94" s="35" t="s">
        <v>305</v>
      </c>
      <c r="C94" s="35" t="s">
        <v>14</v>
      </c>
      <c r="D94" s="100">
        <f>F94/90%</f>
        <v>38887.422222222223</v>
      </c>
      <c r="E94" s="100">
        <f>D94-F94</f>
        <v>3888.7422222222231</v>
      </c>
      <c r="F94" s="100">
        <v>34998.68</v>
      </c>
      <c r="G94" s="101">
        <f t="shared" si="24"/>
        <v>0.9</v>
      </c>
      <c r="H94" s="35" t="s">
        <v>268</v>
      </c>
      <c r="I94" s="98"/>
      <c r="J94" s="35" t="s">
        <v>269</v>
      </c>
      <c r="K94" s="69" t="s">
        <v>37</v>
      </c>
      <c r="L94" s="35">
        <v>2019</v>
      </c>
      <c r="M94" s="35" t="s">
        <v>306</v>
      </c>
    </row>
    <row r="95" spans="1:13" ht="30">
      <c r="A95" s="39">
        <f t="shared" si="23"/>
        <v>81</v>
      </c>
      <c r="B95" s="35" t="s">
        <v>307</v>
      </c>
      <c r="C95" s="35" t="s">
        <v>14</v>
      </c>
      <c r="D95" s="100">
        <f>F95/90%</f>
        <v>1225.2555555555555</v>
      </c>
      <c r="E95" s="100">
        <f>D95-F95</f>
        <v>122.52555555555546</v>
      </c>
      <c r="F95" s="100">
        <v>1102.73</v>
      </c>
      <c r="G95" s="101">
        <f t="shared" si="24"/>
        <v>0.9</v>
      </c>
      <c r="H95" s="35" t="s">
        <v>194</v>
      </c>
      <c r="I95" s="98" t="s">
        <v>308</v>
      </c>
      <c r="J95" s="35" t="s">
        <v>309</v>
      </c>
      <c r="K95" s="35" t="s">
        <v>37</v>
      </c>
      <c r="L95" s="35">
        <v>2019</v>
      </c>
      <c r="M95" s="35" t="s">
        <v>42</v>
      </c>
    </row>
    <row r="96" spans="1:13" ht="30">
      <c r="A96" s="39">
        <f t="shared" si="23"/>
        <v>82</v>
      </c>
      <c r="B96" s="35" t="s">
        <v>310</v>
      </c>
      <c r="C96" s="35" t="s">
        <v>14</v>
      </c>
      <c r="D96" s="100">
        <f>F96/90%</f>
        <v>2414.6666666666665</v>
      </c>
      <c r="E96" s="100">
        <f>D96-F96</f>
        <v>241.4666666666667</v>
      </c>
      <c r="F96" s="100">
        <v>2173.1999999999998</v>
      </c>
      <c r="G96" s="101">
        <f t="shared" si="24"/>
        <v>0.9</v>
      </c>
      <c r="H96" s="35" t="s">
        <v>194</v>
      </c>
      <c r="I96" s="98" t="s">
        <v>308</v>
      </c>
      <c r="J96" s="35" t="s">
        <v>311</v>
      </c>
      <c r="K96" s="35" t="s">
        <v>37</v>
      </c>
      <c r="L96" s="35">
        <v>2019</v>
      </c>
      <c r="M96" s="35" t="s">
        <v>42</v>
      </c>
    </row>
    <row r="97" spans="1:13" ht="60">
      <c r="A97" s="39">
        <f t="shared" si="23"/>
        <v>83</v>
      </c>
      <c r="B97" s="98" t="s">
        <v>312</v>
      </c>
      <c r="C97" s="35" t="s">
        <v>14</v>
      </c>
      <c r="D97" s="99">
        <v>6404.34</v>
      </c>
      <c r="E97" s="100">
        <f>SUM(D97-F97)</f>
        <v>960.34000000000015</v>
      </c>
      <c r="F97" s="99">
        <v>5444</v>
      </c>
      <c r="G97" s="101">
        <f t="shared" si="24"/>
        <v>0.85004856081969415</v>
      </c>
      <c r="H97" s="35" t="s">
        <v>137</v>
      </c>
      <c r="I97" s="98" t="s">
        <v>35</v>
      </c>
      <c r="J97" s="34" t="s">
        <v>313</v>
      </c>
      <c r="K97" s="35" t="s">
        <v>37</v>
      </c>
      <c r="L97" s="35">
        <v>2016</v>
      </c>
      <c r="M97" s="35" t="s">
        <v>144</v>
      </c>
    </row>
    <row r="98" spans="1:13" ht="60">
      <c r="A98" s="39">
        <f t="shared" si="23"/>
        <v>84</v>
      </c>
      <c r="B98" s="98" t="s">
        <v>314</v>
      </c>
      <c r="C98" s="35" t="s">
        <v>14</v>
      </c>
      <c r="D98" s="99">
        <v>9194.09</v>
      </c>
      <c r="E98" s="100">
        <f>SUM(D98-F98)</f>
        <v>1379.0900000000001</v>
      </c>
      <c r="F98" s="99">
        <v>7815</v>
      </c>
      <c r="G98" s="101">
        <f t="shared" si="24"/>
        <v>0.8500025559897717</v>
      </c>
      <c r="H98" s="35" t="s">
        <v>176</v>
      </c>
      <c r="I98" s="98" t="s">
        <v>35</v>
      </c>
      <c r="J98" s="34" t="s">
        <v>315</v>
      </c>
      <c r="K98" s="35" t="s">
        <v>37</v>
      </c>
      <c r="L98" s="35">
        <v>2016</v>
      </c>
      <c r="M98" s="35" t="s">
        <v>144</v>
      </c>
    </row>
    <row r="99" spans="1:13" ht="30">
      <c r="A99" s="39">
        <f t="shared" si="23"/>
        <v>85</v>
      </c>
      <c r="B99" s="98" t="s">
        <v>316</v>
      </c>
      <c r="C99" s="35" t="s">
        <v>14</v>
      </c>
      <c r="D99" s="118">
        <v>2810.6</v>
      </c>
      <c r="E99" s="119">
        <v>1476.48</v>
      </c>
      <c r="F99" s="100">
        <v>1334.12</v>
      </c>
      <c r="G99" s="101">
        <f t="shared" ref="G99" si="25">F99/D99</f>
        <v>0.47467444673735143</v>
      </c>
      <c r="H99" s="117" t="s">
        <v>107</v>
      </c>
      <c r="I99" s="98" t="s">
        <v>35</v>
      </c>
      <c r="J99" s="116"/>
      <c r="K99" s="117" t="s">
        <v>37</v>
      </c>
      <c r="L99" s="35">
        <v>2020</v>
      </c>
      <c r="M99" s="117" t="s">
        <v>317</v>
      </c>
    </row>
    <row r="100" spans="1:13" ht="15">
      <c r="A100" s="39"/>
      <c r="B100" s="46" t="s">
        <v>15</v>
      </c>
      <c r="C100" s="46"/>
      <c r="D100" s="47">
        <f>SUM(D15:D99)</f>
        <v>25026855.188888896</v>
      </c>
      <c r="E100" s="47">
        <f t="shared" ref="E100:F100" si="26">SUM(E15:E99)</f>
        <v>8022005.75888889</v>
      </c>
      <c r="F100" s="47">
        <f t="shared" si="26"/>
        <v>17004849.43</v>
      </c>
      <c r="G100" s="48">
        <f t="shared" si="18"/>
        <v>0.67946409173892519</v>
      </c>
      <c r="H100" s="46"/>
      <c r="I100" s="46"/>
      <c r="J100" s="46"/>
      <c r="K100" s="46"/>
      <c r="L100" s="49"/>
      <c r="M100" s="49"/>
    </row>
    <row r="101" spans="1:13">
      <c r="D101" s="1"/>
      <c r="E101" s="1"/>
    </row>
    <row r="102" spans="1:13">
      <c r="E102" s="1"/>
    </row>
    <row r="103" spans="1:13">
      <c r="E103" s="1"/>
    </row>
    <row r="104" spans="1:13">
      <c r="E104" s="1"/>
    </row>
    <row r="105" spans="1:13">
      <c r="E105" s="1"/>
    </row>
    <row r="106" spans="1:13">
      <c r="E106" s="1"/>
    </row>
    <row r="107" spans="1:13" ht="15">
      <c r="B107" s="115"/>
      <c r="E107" s="1"/>
    </row>
    <row r="108" spans="1:13">
      <c r="E108" s="1"/>
    </row>
    <row r="109" spans="1:13">
      <c r="E109" s="1"/>
    </row>
    <row r="110" spans="1:13">
      <c r="E110" s="1"/>
    </row>
  </sheetData>
  <autoFilter ref="A14:M100" xr:uid="{F97174CF-C21E-4015-B260-F74683CD7A4C}"/>
  <mergeCells count="4">
    <mergeCell ref="K3:M3"/>
    <mergeCell ref="B1:M2"/>
    <mergeCell ref="C3:F3"/>
    <mergeCell ref="G3:J3"/>
  </mergeCells>
  <phoneticPr fontId="6" type="noConversion"/>
  <hyperlinks>
    <hyperlink ref="B79" r:id="rId1" display="http://www.jogevamaa.com/projektilood/alates-2016/uudis/2019/03/15/kunstlund-tuleb-toota-ka-lumisel-talvel" xr:uid="{00000000-0004-0000-0000-000000000000}"/>
  </hyperlinks>
  <pageMargins left="0.75" right="0.75" top="1" bottom="1" header="0.5" footer="0.5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181753661E144974D87123A8EC4D1" ma:contentTypeVersion="9" ma:contentTypeDescription="Loo uus dokument" ma:contentTypeScope="" ma:versionID="eff63a5c5cbc48c2c4f3a3aa735ae208">
  <xsd:schema xmlns:xsd="http://www.w3.org/2001/XMLSchema" xmlns:xs="http://www.w3.org/2001/XMLSchema" xmlns:p="http://schemas.microsoft.com/office/2006/metadata/properties" xmlns:ns3="0e6aa6a1-9fdf-4c49-9281-f1d095efb35a" xmlns:ns4="24667b3b-de89-4d65-be97-b72058d53576" targetNamespace="http://schemas.microsoft.com/office/2006/metadata/properties" ma:root="true" ma:fieldsID="9fe2f986bbc6cba2b7ecc22dcff7837b" ns3:_="" ns4:_="">
    <xsd:import namespace="0e6aa6a1-9fdf-4c49-9281-f1d095efb35a"/>
    <xsd:import namespace="24667b3b-de89-4d65-be97-b72058d53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a6a1-9fdf-4c49-9281-f1d095efb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67b3b-de89-4d65-be97-b72058d53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C739BE-506E-4AE1-B0F0-4EDBF80BE822}"/>
</file>

<file path=customXml/itemProps2.xml><?xml version="1.0" encoding="utf-8"?>
<ds:datastoreItem xmlns:ds="http://schemas.openxmlformats.org/officeDocument/2006/customXml" ds:itemID="{10486F83-273A-45FD-99C5-C12201A7D5C3}"/>
</file>

<file path=customXml/itemProps3.xml><?xml version="1.0" encoding="utf-8"?>
<ds:datastoreItem xmlns:ds="http://schemas.openxmlformats.org/officeDocument/2006/customXml" ds:itemID="{1F8F5742-41EE-4F54-8DF2-895BACECC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Klaos</dc:creator>
  <cp:keywords/>
  <dc:description/>
  <cp:lastModifiedBy/>
  <cp:revision/>
  <dcterms:created xsi:type="dcterms:W3CDTF">1996-10-14T23:33:28Z</dcterms:created>
  <dcterms:modified xsi:type="dcterms:W3CDTF">2024-12-20T11:32:41Z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0x010100D04181753661E144974D87123A8EC4D1</vt:lpwstr>
  </property>
</Properties>
</file>