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Kadri.Adrat\Documents\Lasteaiad\"/>
    </mc:Choice>
  </mc:AlternateContent>
  <xr:revisionPtr revIDLastSave="0" documentId="12_ncr:500000_{AF476DE0-060B-4C48-BCBC-F2D6FE735E1D}" xr6:coauthVersionLast="31" xr6:coauthVersionMax="31" xr10:uidLastSave="{00000000-0000-0000-0000-000000000000}"/>
  <bookViews>
    <workbookView xWindow="0" yWindow="0" windowWidth="23040" windowHeight="7632" tabRatio="578" firstSheet="1" activeTab="5" xr2:uid="{00000000-000D-0000-FFFF-FFFF00000000}"/>
  </bookViews>
  <sheets>
    <sheet name="Makro" sheetId="1" state="hidden" r:id="rId1"/>
    <sheet name="Investeeringud" sheetId="3" r:id="rId2"/>
    <sheet name="Personalikulud" sheetId="13" r:id="rId3"/>
    <sheet name="Eeldused" sheetId="11" r:id="rId4"/>
    <sheet name=" Tabel 1 " sheetId="2" r:id="rId5"/>
    <sheet name="Tabel 2" sheetId="4" r:id="rId6"/>
    <sheet name="Sheet1" sheetId="12" state="hidden" r:id="rId7"/>
    <sheet name="Tabel 3" sheetId="5" r:id="rId8"/>
    <sheet name="Tabel 4" sheetId="6" state="hidden" r:id="rId9"/>
    <sheet name="Tabel 5" sheetId="8" state="hidden" r:id="rId10"/>
    <sheet name="Tabel 6" sheetId="7" state="hidden" r:id="rId11"/>
    <sheet name="Toetuste arvestus I" sheetId="9" state="hidden" r:id="rId12"/>
    <sheet name="Toetuste arvestus II" sheetId="10" state="hidden" r:id="rId13"/>
  </sheets>
  <calcPr calcId="162913"/>
</workbook>
</file>

<file path=xl/calcChain.xml><?xml version="1.0" encoding="utf-8"?>
<calcChain xmlns="http://schemas.openxmlformats.org/spreadsheetml/2006/main">
  <c r="B83" i="11" l="1"/>
  <c r="B82" i="11"/>
  <c r="B81" i="11"/>
  <c r="B78" i="11"/>
  <c r="B77" i="11"/>
  <c r="B76" i="11"/>
  <c r="B75" i="11"/>
  <c r="B74" i="11"/>
  <c r="B71" i="11"/>
  <c r="B70" i="11"/>
  <c r="B69" i="11"/>
  <c r="P14" i="11"/>
  <c r="P15" i="11"/>
  <c r="D94" i="11" l="1"/>
  <c r="H8" i="11"/>
  <c r="B39" i="13" l="1"/>
  <c r="B19" i="13"/>
  <c r="B63" i="13"/>
  <c r="C70" i="11" l="1"/>
  <c r="A107" i="11"/>
  <c r="J107" i="11"/>
  <c r="G107" i="11"/>
  <c r="C69" i="11"/>
  <c r="C71" i="11"/>
  <c r="G108" i="11" s="1"/>
  <c r="J110" i="11"/>
  <c r="K110" i="11" s="1"/>
  <c r="L110" i="11" s="1"/>
  <c r="M110" i="11" s="1"/>
  <c r="N110" i="11" s="1"/>
  <c r="O110" i="11" s="1"/>
  <c r="P110" i="11" s="1"/>
  <c r="Q110" i="11" s="1"/>
  <c r="R110" i="11" s="1"/>
  <c r="S110" i="11" s="1"/>
  <c r="T110" i="11" s="1"/>
  <c r="U110" i="11" s="1"/>
  <c r="V110" i="11" s="1"/>
  <c r="W110" i="11" s="1"/>
  <c r="X110" i="11" s="1"/>
  <c r="Y110" i="11" s="1"/>
  <c r="Z110" i="11" s="1"/>
  <c r="AA110" i="11" s="1"/>
  <c r="AB110" i="11" s="1"/>
  <c r="AC110" i="11" s="1"/>
  <c r="A114" i="11"/>
  <c r="A115" i="11"/>
  <c r="A113" i="11"/>
  <c r="A110" i="11"/>
  <c r="A111" i="11"/>
  <c r="A112" i="11"/>
  <c r="A109" i="11"/>
  <c r="A106" i="11"/>
  <c r="A108" i="11"/>
  <c r="A105" i="11"/>
  <c r="J114" i="11"/>
  <c r="K114" i="11" s="1"/>
  <c r="L114" i="11" s="1"/>
  <c r="M114" i="11" s="1"/>
  <c r="N114" i="11" s="1"/>
  <c r="O114" i="11" s="1"/>
  <c r="P114" i="11" s="1"/>
  <c r="Q114" i="11" s="1"/>
  <c r="R114" i="11" s="1"/>
  <c r="S114" i="11" s="1"/>
  <c r="T114" i="11" s="1"/>
  <c r="U114" i="11" s="1"/>
  <c r="V114" i="11" s="1"/>
  <c r="W114" i="11" s="1"/>
  <c r="X114" i="11" s="1"/>
  <c r="Y114" i="11" s="1"/>
  <c r="Z114" i="11" s="1"/>
  <c r="AA114" i="11" s="1"/>
  <c r="AB114" i="11" s="1"/>
  <c r="AC114" i="11" s="1"/>
  <c r="J115" i="11"/>
  <c r="K115" i="11" s="1"/>
  <c r="L115" i="11" s="1"/>
  <c r="M115" i="11" s="1"/>
  <c r="N115" i="11" s="1"/>
  <c r="O115" i="11" s="1"/>
  <c r="P115" i="11" s="1"/>
  <c r="Q115" i="11" s="1"/>
  <c r="R115" i="11" s="1"/>
  <c r="S115" i="11" s="1"/>
  <c r="T115" i="11" s="1"/>
  <c r="U115" i="11" s="1"/>
  <c r="V115" i="11" s="1"/>
  <c r="W115" i="11" s="1"/>
  <c r="X115" i="11" s="1"/>
  <c r="Y115" i="11" s="1"/>
  <c r="Z115" i="11" s="1"/>
  <c r="AA115" i="11" s="1"/>
  <c r="AB115" i="11" s="1"/>
  <c r="AC115" i="11" s="1"/>
  <c r="J113" i="11"/>
  <c r="K113" i="11" s="1"/>
  <c r="L113" i="11" s="1"/>
  <c r="M113" i="11" s="1"/>
  <c r="N113" i="11" s="1"/>
  <c r="O113" i="11" s="1"/>
  <c r="P113" i="11" s="1"/>
  <c r="Q113" i="11" s="1"/>
  <c r="R113" i="11" s="1"/>
  <c r="S113" i="11" s="1"/>
  <c r="T113" i="11" s="1"/>
  <c r="U113" i="11" s="1"/>
  <c r="V113" i="11" s="1"/>
  <c r="W113" i="11" s="1"/>
  <c r="X113" i="11" s="1"/>
  <c r="Y113" i="11" s="1"/>
  <c r="Z113" i="11" s="1"/>
  <c r="AA113" i="11" s="1"/>
  <c r="AB113" i="11" s="1"/>
  <c r="AC113" i="11" s="1"/>
  <c r="J112" i="11"/>
  <c r="K112" i="11" s="1"/>
  <c r="L112" i="11" s="1"/>
  <c r="M112" i="11" s="1"/>
  <c r="N112" i="11" s="1"/>
  <c r="O112" i="11" s="1"/>
  <c r="P112" i="11" s="1"/>
  <c r="Q112" i="11" s="1"/>
  <c r="R112" i="11" s="1"/>
  <c r="S112" i="11" s="1"/>
  <c r="T112" i="11" s="1"/>
  <c r="U112" i="11" s="1"/>
  <c r="V112" i="11" s="1"/>
  <c r="W112" i="11" s="1"/>
  <c r="X112" i="11" s="1"/>
  <c r="Y112" i="11" s="1"/>
  <c r="Z112" i="11" s="1"/>
  <c r="AA112" i="11" s="1"/>
  <c r="AB112" i="11" s="1"/>
  <c r="AC112" i="11" s="1"/>
  <c r="J111" i="11"/>
  <c r="K111" i="11" s="1"/>
  <c r="L111" i="11" s="1"/>
  <c r="M111" i="11" s="1"/>
  <c r="N111" i="11" s="1"/>
  <c r="O111" i="11" s="1"/>
  <c r="P111" i="11" s="1"/>
  <c r="Q111" i="11" s="1"/>
  <c r="R111" i="11" s="1"/>
  <c r="S111" i="11" s="1"/>
  <c r="T111" i="11" s="1"/>
  <c r="U111" i="11" s="1"/>
  <c r="V111" i="11" s="1"/>
  <c r="W111" i="11" s="1"/>
  <c r="X111" i="11" s="1"/>
  <c r="Y111" i="11" s="1"/>
  <c r="Z111" i="11" s="1"/>
  <c r="AA111" i="11" s="1"/>
  <c r="AB111" i="11" s="1"/>
  <c r="AC111" i="11" s="1"/>
  <c r="J109" i="11"/>
  <c r="K109" i="11" s="1"/>
  <c r="L109" i="11" s="1"/>
  <c r="M109" i="11" s="1"/>
  <c r="N109" i="11" s="1"/>
  <c r="O109" i="11" s="1"/>
  <c r="P109" i="11" s="1"/>
  <c r="Q109" i="11" s="1"/>
  <c r="R109" i="11" s="1"/>
  <c r="S109" i="11" s="1"/>
  <c r="T109" i="11" s="1"/>
  <c r="U109" i="11" s="1"/>
  <c r="V109" i="11" s="1"/>
  <c r="W109" i="11" s="1"/>
  <c r="X109" i="11" s="1"/>
  <c r="Y109" i="11" s="1"/>
  <c r="Z109" i="11" s="1"/>
  <c r="AA109" i="11" s="1"/>
  <c r="AB109" i="11" s="1"/>
  <c r="AC109" i="11" s="1"/>
  <c r="D38" i="11"/>
  <c r="E38" i="11" s="1"/>
  <c r="F38" i="11" s="1"/>
  <c r="G38" i="11" s="1"/>
  <c r="H38" i="11" s="1"/>
  <c r="I38" i="11" s="1"/>
  <c r="J38" i="11" s="1"/>
  <c r="K38" i="11" s="1"/>
  <c r="L38" i="11" s="1"/>
  <c r="M38" i="11" s="1"/>
  <c r="N38" i="11" s="1"/>
  <c r="O38" i="11" s="1"/>
  <c r="P38" i="11" s="1"/>
  <c r="Q38" i="11" s="1"/>
  <c r="R38" i="11" s="1"/>
  <c r="S38" i="11" s="1"/>
  <c r="T38" i="11" s="1"/>
  <c r="U38" i="11" s="1"/>
  <c r="V38" i="11" s="1"/>
  <c r="W38" i="11" s="1"/>
  <c r="X38" i="11" s="1"/>
  <c r="Y38" i="11" s="1"/>
  <c r="Z38" i="11" s="1"/>
  <c r="AA38" i="11" s="1"/>
  <c r="AB38" i="11" s="1"/>
  <c r="AC38" i="11" s="1"/>
  <c r="D39" i="11"/>
  <c r="E39" i="11" s="1"/>
  <c r="F39" i="11" s="1"/>
  <c r="G39" i="11" s="1"/>
  <c r="D40" i="11"/>
  <c r="E40" i="11" s="1"/>
  <c r="F40" i="11" s="1"/>
  <c r="G40" i="11" s="1"/>
  <c r="H40" i="11" s="1"/>
  <c r="I40" i="11" s="1"/>
  <c r="J40" i="11" s="1"/>
  <c r="K40" i="11" s="1"/>
  <c r="L40" i="11" s="1"/>
  <c r="M40" i="11" s="1"/>
  <c r="N40" i="11" s="1"/>
  <c r="O40" i="11" s="1"/>
  <c r="P40" i="11" s="1"/>
  <c r="Q40" i="11" s="1"/>
  <c r="R40" i="11" s="1"/>
  <c r="S40" i="11" s="1"/>
  <c r="T40" i="11" s="1"/>
  <c r="U40" i="11" s="1"/>
  <c r="V40" i="11" s="1"/>
  <c r="W40" i="11" s="1"/>
  <c r="X40" i="11" s="1"/>
  <c r="Y40" i="11" s="1"/>
  <c r="Z40" i="11" s="1"/>
  <c r="AA40" i="11" s="1"/>
  <c r="AB40" i="11" s="1"/>
  <c r="AC40" i="11" s="1"/>
  <c r="D41" i="11"/>
  <c r="E41" i="11" s="1"/>
  <c r="F41" i="11" s="1"/>
  <c r="G41" i="11" s="1"/>
  <c r="H41" i="11" s="1"/>
  <c r="I41" i="11" s="1"/>
  <c r="J41" i="11" s="1"/>
  <c r="K41" i="11" s="1"/>
  <c r="L41" i="11" s="1"/>
  <c r="M41" i="11" s="1"/>
  <c r="N41" i="11" s="1"/>
  <c r="O41" i="11" s="1"/>
  <c r="P41" i="11" s="1"/>
  <c r="Q41" i="11" s="1"/>
  <c r="R41" i="11" s="1"/>
  <c r="S41" i="11" s="1"/>
  <c r="T41" i="11" s="1"/>
  <c r="U41" i="11" s="1"/>
  <c r="V41" i="11" s="1"/>
  <c r="W41" i="11" s="1"/>
  <c r="X41" i="11" s="1"/>
  <c r="Y41" i="11" s="1"/>
  <c r="Z41" i="11" s="1"/>
  <c r="AA41" i="11" s="1"/>
  <c r="AB41" i="11" s="1"/>
  <c r="AC41" i="11" s="1"/>
  <c r="D42" i="11"/>
  <c r="E42" i="11" s="1"/>
  <c r="F42" i="11" s="1"/>
  <c r="G42" i="11" s="1"/>
  <c r="H42" i="11" s="1"/>
  <c r="I42" i="11" s="1"/>
  <c r="J42" i="11" s="1"/>
  <c r="K42" i="11" s="1"/>
  <c r="L42" i="11" s="1"/>
  <c r="M42" i="11" s="1"/>
  <c r="N42" i="11" s="1"/>
  <c r="O42" i="11" s="1"/>
  <c r="P42" i="11" s="1"/>
  <c r="Q42" i="11" s="1"/>
  <c r="R42" i="11" s="1"/>
  <c r="S42" i="11" s="1"/>
  <c r="T42" i="11" s="1"/>
  <c r="U42" i="11" s="1"/>
  <c r="V42" i="11" s="1"/>
  <c r="W42" i="11" s="1"/>
  <c r="X42" i="11" s="1"/>
  <c r="Y42" i="11" s="1"/>
  <c r="Z42" i="11" s="1"/>
  <c r="AA42" i="11" s="1"/>
  <c r="AB42" i="11" s="1"/>
  <c r="AC42" i="11" s="1"/>
  <c r="D43" i="11"/>
  <c r="E43" i="11" s="1"/>
  <c r="F43" i="11" s="1"/>
  <c r="G43" i="11" s="1"/>
  <c r="H43" i="11" s="1"/>
  <c r="I43" i="11" s="1"/>
  <c r="J43" i="11" s="1"/>
  <c r="K43" i="11" s="1"/>
  <c r="L43" i="11" s="1"/>
  <c r="M43" i="11" s="1"/>
  <c r="N43" i="11" s="1"/>
  <c r="O43" i="11" s="1"/>
  <c r="P43" i="11" s="1"/>
  <c r="Q43" i="11" s="1"/>
  <c r="R43" i="11" s="1"/>
  <c r="S43" i="11" s="1"/>
  <c r="T43" i="11" s="1"/>
  <c r="U43" i="11" s="1"/>
  <c r="V43" i="11" s="1"/>
  <c r="W43" i="11" s="1"/>
  <c r="X43" i="11" s="1"/>
  <c r="Y43" i="11" s="1"/>
  <c r="Z43" i="11" s="1"/>
  <c r="AA43" i="11" s="1"/>
  <c r="AB43" i="11" s="1"/>
  <c r="AC43" i="11" s="1"/>
  <c r="D44" i="11"/>
  <c r="E44" i="11" s="1"/>
  <c r="F44" i="11" s="1"/>
  <c r="G44" i="11" s="1"/>
  <c r="H44" i="11" s="1"/>
  <c r="I44" i="11" s="1"/>
  <c r="J44" i="11" s="1"/>
  <c r="K44" i="11" s="1"/>
  <c r="L44" i="11" s="1"/>
  <c r="M44" i="11" s="1"/>
  <c r="N44" i="11" s="1"/>
  <c r="O44" i="11" s="1"/>
  <c r="P44" i="11" s="1"/>
  <c r="Q44" i="11" s="1"/>
  <c r="R44" i="11" s="1"/>
  <c r="S44" i="11" s="1"/>
  <c r="T44" i="11" s="1"/>
  <c r="U44" i="11" s="1"/>
  <c r="V44" i="11" s="1"/>
  <c r="W44" i="11" s="1"/>
  <c r="X44" i="11" s="1"/>
  <c r="Y44" i="11" s="1"/>
  <c r="Z44" i="11" s="1"/>
  <c r="AA44" i="11" s="1"/>
  <c r="AB44" i="11" s="1"/>
  <c r="AC44" i="11" s="1"/>
  <c r="D45" i="11"/>
  <c r="E45" i="11" s="1"/>
  <c r="F45" i="11" s="1"/>
  <c r="G45" i="11" s="1"/>
  <c r="H45" i="11" s="1"/>
  <c r="I45" i="11" s="1"/>
  <c r="J45" i="11" s="1"/>
  <c r="K45" i="11" s="1"/>
  <c r="L45" i="11" s="1"/>
  <c r="M45" i="11" s="1"/>
  <c r="N45" i="11" s="1"/>
  <c r="O45" i="11" s="1"/>
  <c r="P45" i="11" s="1"/>
  <c r="Q45" i="11" s="1"/>
  <c r="R45" i="11" s="1"/>
  <c r="S45" i="11" s="1"/>
  <c r="T45" i="11" s="1"/>
  <c r="U45" i="11" s="1"/>
  <c r="V45" i="11" s="1"/>
  <c r="W45" i="11" s="1"/>
  <c r="X45" i="11" s="1"/>
  <c r="Y45" i="11" s="1"/>
  <c r="Z45" i="11" s="1"/>
  <c r="AA45" i="11" s="1"/>
  <c r="AB45" i="11" s="1"/>
  <c r="AC45" i="11" s="1"/>
  <c r="D46" i="11"/>
  <c r="E46" i="11" s="1"/>
  <c r="F46" i="11" s="1"/>
  <c r="G46" i="11" s="1"/>
  <c r="H46" i="11" s="1"/>
  <c r="I46" i="11" s="1"/>
  <c r="J46" i="11" s="1"/>
  <c r="K46" i="11" s="1"/>
  <c r="L46" i="11" s="1"/>
  <c r="M46" i="11" s="1"/>
  <c r="N46" i="11" s="1"/>
  <c r="O46" i="11" s="1"/>
  <c r="P46" i="11" s="1"/>
  <c r="Q46" i="11" s="1"/>
  <c r="R46" i="11" s="1"/>
  <c r="S46" i="11" s="1"/>
  <c r="T46" i="11" s="1"/>
  <c r="U46" i="11" s="1"/>
  <c r="V46" i="11" s="1"/>
  <c r="W46" i="11" s="1"/>
  <c r="X46" i="11" s="1"/>
  <c r="Y46" i="11" s="1"/>
  <c r="Z46" i="11" s="1"/>
  <c r="AA46" i="11" s="1"/>
  <c r="AB46" i="11" s="1"/>
  <c r="AC46" i="11" s="1"/>
  <c r="D47" i="11"/>
  <c r="E47" i="11" s="1"/>
  <c r="F47" i="11" s="1"/>
  <c r="G47" i="11" s="1"/>
  <c r="H47" i="11" s="1"/>
  <c r="I47" i="11" s="1"/>
  <c r="J47" i="11" s="1"/>
  <c r="K47" i="11" s="1"/>
  <c r="L47" i="11" s="1"/>
  <c r="M47" i="11" s="1"/>
  <c r="N47" i="11" s="1"/>
  <c r="O47" i="11" s="1"/>
  <c r="P47" i="11" s="1"/>
  <c r="Q47" i="11" s="1"/>
  <c r="R47" i="11" s="1"/>
  <c r="S47" i="11" s="1"/>
  <c r="T47" i="11" s="1"/>
  <c r="U47" i="11" s="1"/>
  <c r="V47" i="11" s="1"/>
  <c r="W47" i="11" s="1"/>
  <c r="X47" i="11" s="1"/>
  <c r="Y47" i="11" s="1"/>
  <c r="Z47" i="11" s="1"/>
  <c r="AA47" i="11" s="1"/>
  <c r="AB47" i="11" s="1"/>
  <c r="AC47" i="11" s="1"/>
  <c r="D48" i="11"/>
  <c r="E48" i="11" s="1"/>
  <c r="F48" i="11" s="1"/>
  <c r="G48" i="11" s="1"/>
  <c r="H48" i="11" s="1"/>
  <c r="I48" i="11" s="1"/>
  <c r="J48" i="11" s="1"/>
  <c r="K48" i="11" s="1"/>
  <c r="L48" i="11" s="1"/>
  <c r="M48" i="11" s="1"/>
  <c r="N48" i="11" s="1"/>
  <c r="O48" i="11" s="1"/>
  <c r="P48" i="11" s="1"/>
  <c r="Q48" i="11" s="1"/>
  <c r="R48" i="11" s="1"/>
  <c r="S48" i="11" s="1"/>
  <c r="T48" i="11" s="1"/>
  <c r="U48" i="11" s="1"/>
  <c r="V48" i="11" s="1"/>
  <c r="W48" i="11" s="1"/>
  <c r="X48" i="11" s="1"/>
  <c r="Y48" i="11" s="1"/>
  <c r="Z48" i="11" s="1"/>
  <c r="AA48" i="11" s="1"/>
  <c r="AB48" i="11" s="1"/>
  <c r="AC48" i="11" s="1"/>
  <c r="D49" i="11"/>
  <c r="E49" i="11" s="1"/>
  <c r="F49" i="11" s="1"/>
  <c r="G49" i="11" s="1"/>
  <c r="H49" i="11" s="1"/>
  <c r="I49" i="11" s="1"/>
  <c r="J49" i="11" s="1"/>
  <c r="K49" i="11" s="1"/>
  <c r="L49" i="11" s="1"/>
  <c r="M49" i="11" s="1"/>
  <c r="N49" i="11" s="1"/>
  <c r="O49" i="11" s="1"/>
  <c r="P49" i="11" s="1"/>
  <c r="Q49" i="11" s="1"/>
  <c r="R49" i="11" s="1"/>
  <c r="S49" i="11" s="1"/>
  <c r="T49" i="11" s="1"/>
  <c r="U49" i="11" s="1"/>
  <c r="V49" i="11" s="1"/>
  <c r="W49" i="11" s="1"/>
  <c r="X49" i="11" s="1"/>
  <c r="Y49" i="11" s="1"/>
  <c r="Z49" i="11" s="1"/>
  <c r="AA49" i="11" s="1"/>
  <c r="AB49" i="11" s="1"/>
  <c r="AC49" i="11" s="1"/>
  <c r="C51" i="11"/>
  <c r="A37" i="11"/>
  <c r="A38" i="11"/>
  <c r="A39" i="11"/>
  <c r="A40" i="11"/>
  <c r="A41" i="11"/>
  <c r="A43" i="11"/>
  <c r="A44" i="11"/>
  <c r="A45" i="11"/>
  <c r="A46" i="11"/>
  <c r="A47" i="11"/>
  <c r="A48" i="11"/>
  <c r="A49" i="11"/>
  <c r="A36" i="11"/>
  <c r="D18" i="11"/>
  <c r="E18" i="11" s="1"/>
  <c r="F18" i="11" s="1"/>
  <c r="G18" i="11" s="1"/>
  <c r="H18" i="11" s="1"/>
  <c r="I18" i="11" s="1"/>
  <c r="J18" i="11" s="1"/>
  <c r="K18" i="11" s="1"/>
  <c r="L18" i="11" s="1"/>
  <c r="M18" i="11" s="1"/>
  <c r="N18" i="11" s="1"/>
  <c r="O18" i="11" s="1"/>
  <c r="P18" i="11" s="1"/>
  <c r="Q18" i="11" s="1"/>
  <c r="R18" i="11" s="1"/>
  <c r="S18" i="11" s="1"/>
  <c r="T18" i="11" s="1"/>
  <c r="U18" i="11" s="1"/>
  <c r="V18" i="11" s="1"/>
  <c r="W18" i="11" s="1"/>
  <c r="X18" i="11" s="1"/>
  <c r="Y18" i="11" s="1"/>
  <c r="Z18" i="11" s="1"/>
  <c r="AA18" i="11" s="1"/>
  <c r="AB18" i="11" s="1"/>
  <c r="AC18" i="11" s="1"/>
  <c r="D19" i="11"/>
  <c r="E19" i="11" s="1"/>
  <c r="F19" i="11" s="1"/>
  <c r="G19" i="11" s="1"/>
  <c r="H19" i="11" s="1"/>
  <c r="I19" i="11" s="1"/>
  <c r="J19" i="11" s="1"/>
  <c r="K19" i="11" s="1"/>
  <c r="L19" i="11" s="1"/>
  <c r="M19" i="11" s="1"/>
  <c r="N19" i="11" s="1"/>
  <c r="O19" i="11" s="1"/>
  <c r="P19" i="11" s="1"/>
  <c r="Q19" i="11" s="1"/>
  <c r="R19" i="11" s="1"/>
  <c r="S19" i="11" s="1"/>
  <c r="T19" i="11" s="1"/>
  <c r="U19" i="11" s="1"/>
  <c r="V19" i="11" s="1"/>
  <c r="W19" i="11" s="1"/>
  <c r="X19" i="11" s="1"/>
  <c r="Y19" i="11" s="1"/>
  <c r="Z19" i="11" s="1"/>
  <c r="AA19" i="11" s="1"/>
  <c r="AB19" i="11" s="1"/>
  <c r="AC19" i="11" s="1"/>
  <c r="D20" i="11"/>
  <c r="E20" i="11" s="1"/>
  <c r="F20" i="11" s="1"/>
  <c r="G20" i="11" s="1"/>
  <c r="H20" i="11" s="1"/>
  <c r="I20" i="11" s="1"/>
  <c r="J20" i="11" s="1"/>
  <c r="K20" i="11" s="1"/>
  <c r="L20" i="11" s="1"/>
  <c r="M20" i="11" s="1"/>
  <c r="N20" i="11" s="1"/>
  <c r="O20" i="11" s="1"/>
  <c r="P20" i="11" s="1"/>
  <c r="Q20" i="11" s="1"/>
  <c r="R20" i="11" s="1"/>
  <c r="S20" i="11" s="1"/>
  <c r="T20" i="11" s="1"/>
  <c r="U20" i="11" s="1"/>
  <c r="V20" i="11" s="1"/>
  <c r="W20" i="11" s="1"/>
  <c r="X20" i="11" s="1"/>
  <c r="Y20" i="11" s="1"/>
  <c r="Z20" i="11" s="1"/>
  <c r="AA20" i="11" s="1"/>
  <c r="AB20" i="11" s="1"/>
  <c r="AC20" i="11" s="1"/>
  <c r="D21" i="11"/>
  <c r="E21" i="11" s="1"/>
  <c r="F21" i="11" s="1"/>
  <c r="G21" i="11" s="1"/>
  <c r="H21" i="11" s="1"/>
  <c r="I21" i="11" s="1"/>
  <c r="J21" i="11" s="1"/>
  <c r="K21" i="11" s="1"/>
  <c r="L21" i="11" s="1"/>
  <c r="M21" i="11" s="1"/>
  <c r="N21" i="11" s="1"/>
  <c r="O21" i="11" s="1"/>
  <c r="P21" i="11" s="1"/>
  <c r="Q21" i="11" s="1"/>
  <c r="R21" i="11" s="1"/>
  <c r="S21" i="11" s="1"/>
  <c r="T21" i="11" s="1"/>
  <c r="U21" i="11" s="1"/>
  <c r="V21" i="11" s="1"/>
  <c r="W21" i="11" s="1"/>
  <c r="X21" i="11" s="1"/>
  <c r="Y21" i="11" s="1"/>
  <c r="Z21" i="11" s="1"/>
  <c r="AA21" i="11" s="1"/>
  <c r="AB21" i="11" s="1"/>
  <c r="AC21" i="11" s="1"/>
  <c r="D22" i="11"/>
  <c r="E22" i="11" s="1"/>
  <c r="F22" i="11" s="1"/>
  <c r="G22" i="11" s="1"/>
  <c r="H22" i="11" s="1"/>
  <c r="I22" i="11" s="1"/>
  <c r="J22" i="11" s="1"/>
  <c r="K22" i="11" s="1"/>
  <c r="L22" i="11" s="1"/>
  <c r="M22" i="11" s="1"/>
  <c r="N22" i="11" s="1"/>
  <c r="O22" i="11" s="1"/>
  <c r="P22" i="11" s="1"/>
  <c r="Q22" i="11" s="1"/>
  <c r="R22" i="11" s="1"/>
  <c r="S22" i="11" s="1"/>
  <c r="T22" i="11" s="1"/>
  <c r="U22" i="11" s="1"/>
  <c r="V22" i="11" s="1"/>
  <c r="W22" i="11" s="1"/>
  <c r="X22" i="11" s="1"/>
  <c r="Y22" i="11" s="1"/>
  <c r="Z22" i="11" s="1"/>
  <c r="AA22" i="11" s="1"/>
  <c r="AB22" i="11" s="1"/>
  <c r="AC22" i="11" s="1"/>
  <c r="D23" i="11"/>
  <c r="E23" i="11" s="1"/>
  <c r="F23" i="11" s="1"/>
  <c r="G23" i="11" s="1"/>
  <c r="H23" i="11" s="1"/>
  <c r="I23" i="11" s="1"/>
  <c r="J23" i="11" s="1"/>
  <c r="K23" i="11" s="1"/>
  <c r="L23" i="11" s="1"/>
  <c r="M23" i="11" s="1"/>
  <c r="N23" i="11" s="1"/>
  <c r="O23" i="11" s="1"/>
  <c r="P23" i="11" s="1"/>
  <c r="Q23" i="11" s="1"/>
  <c r="R23" i="11" s="1"/>
  <c r="S23" i="11" s="1"/>
  <c r="T23" i="11" s="1"/>
  <c r="U23" i="11" s="1"/>
  <c r="V23" i="11" s="1"/>
  <c r="W23" i="11" s="1"/>
  <c r="X23" i="11" s="1"/>
  <c r="Y23" i="11" s="1"/>
  <c r="Z23" i="11" s="1"/>
  <c r="AA23" i="11" s="1"/>
  <c r="AB23" i="11" s="1"/>
  <c r="AC23" i="11" s="1"/>
  <c r="D24" i="11"/>
  <c r="E24" i="11" s="1"/>
  <c r="F24" i="11" s="1"/>
  <c r="G24" i="11" s="1"/>
  <c r="H24" i="11" s="1"/>
  <c r="I24" i="11" s="1"/>
  <c r="J24" i="11" s="1"/>
  <c r="K24" i="11" s="1"/>
  <c r="L24" i="11" s="1"/>
  <c r="M24" i="11" s="1"/>
  <c r="N24" i="11" s="1"/>
  <c r="O24" i="11" s="1"/>
  <c r="P24" i="11" s="1"/>
  <c r="Q24" i="11" s="1"/>
  <c r="R24" i="11" s="1"/>
  <c r="S24" i="11" s="1"/>
  <c r="T24" i="11" s="1"/>
  <c r="U24" i="11" s="1"/>
  <c r="V24" i="11" s="1"/>
  <c r="W24" i="11" s="1"/>
  <c r="X24" i="11" s="1"/>
  <c r="Y24" i="11" s="1"/>
  <c r="Z24" i="11" s="1"/>
  <c r="AA24" i="11" s="1"/>
  <c r="AB24" i="11" s="1"/>
  <c r="AC24" i="11" s="1"/>
  <c r="D25" i="11"/>
  <c r="E25" i="11" s="1"/>
  <c r="F25" i="11" s="1"/>
  <c r="G25" i="11" s="1"/>
  <c r="H25" i="11" s="1"/>
  <c r="I25" i="11" s="1"/>
  <c r="J25" i="11" s="1"/>
  <c r="K25" i="11" s="1"/>
  <c r="L25" i="11" s="1"/>
  <c r="M25" i="11" s="1"/>
  <c r="N25" i="11" s="1"/>
  <c r="O25" i="11" s="1"/>
  <c r="P25" i="11" s="1"/>
  <c r="Q25" i="11" s="1"/>
  <c r="R25" i="11" s="1"/>
  <c r="S25" i="11" s="1"/>
  <c r="T25" i="11" s="1"/>
  <c r="U25" i="11" s="1"/>
  <c r="V25" i="11" s="1"/>
  <c r="W25" i="11" s="1"/>
  <c r="X25" i="11" s="1"/>
  <c r="Y25" i="11" s="1"/>
  <c r="Z25" i="11" s="1"/>
  <c r="AA25" i="11" s="1"/>
  <c r="AB25" i="11" s="1"/>
  <c r="AC25" i="11" s="1"/>
  <c r="D26" i="11"/>
  <c r="E26" i="11" s="1"/>
  <c r="F26" i="11" s="1"/>
  <c r="G26" i="11" s="1"/>
  <c r="H26" i="11" s="1"/>
  <c r="I26" i="11" s="1"/>
  <c r="J26" i="11" s="1"/>
  <c r="K26" i="11" s="1"/>
  <c r="L26" i="11" s="1"/>
  <c r="M26" i="11" s="1"/>
  <c r="N26" i="11" s="1"/>
  <c r="O26" i="11" s="1"/>
  <c r="P26" i="11" s="1"/>
  <c r="Q26" i="11" s="1"/>
  <c r="R26" i="11" s="1"/>
  <c r="S26" i="11" s="1"/>
  <c r="T26" i="11" s="1"/>
  <c r="U26" i="11" s="1"/>
  <c r="V26" i="11" s="1"/>
  <c r="W26" i="11" s="1"/>
  <c r="X26" i="11" s="1"/>
  <c r="Y26" i="11" s="1"/>
  <c r="Z26" i="11" s="1"/>
  <c r="AA26" i="11" s="1"/>
  <c r="AB26" i="11" s="1"/>
  <c r="AC26" i="11" s="1"/>
  <c r="D27" i="11"/>
  <c r="E27" i="11" s="1"/>
  <c r="F27" i="11" s="1"/>
  <c r="G27" i="11" s="1"/>
  <c r="H27" i="11" s="1"/>
  <c r="I27" i="11" s="1"/>
  <c r="J27" i="11" s="1"/>
  <c r="K27" i="11" s="1"/>
  <c r="L27" i="11" s="1"/>
  <c r="M27" i="11" s="1"/>
  <c r="N27" i="11" s="1"/>
  <c r="O27" i="11" s="1"/>
  <c r="P27" i="11" s="1"/>
  <c r="Q27" i="11" s="1"/>
  <c r="R27" i="11" s="1"/>
  <c r="S27" i="11" s="1"/>
  <c r="T27" i="11" s="1"/>
  <c r="U27" i="11" s="1"/>
  <c r="V27" i="11" s="1"/>
  <c r="W27" i="11" s="1"/>
  <c r="X27" i="11" s="1"/>
  <c r="Y27" i="11" s="1"/>
  <c r="Z27" i="11" s="1"/>
  <c r="AA27" i="11" s="1"/>
  <c r="AB27" i="11" s="1"/>
  <c r="AC27" i="11" s="1"/>
  <c r="D28" i="11"/>
  <c r="E28" i="11" s="1"/>
  <c r="F28" i="11" s="1"/>
  <c r="G28" i="11" s="1"/>
  <c r="H28" i="11" s="1"/>
  <c r="I28" i="11" s="1"/>
  <c r="J28" i="11" s="1"/>
  <c r="K28" i="11" s="1"/>
  <c r="L28" i="11" s="1"/>
  <c r="M28" i="11" s="1"/>
  <c r="N28" i="11" s="1"/>
  <c r="O28" i="11" s="1"/>
  <c r="P28" i="11" s="1"/>
  <c r="Q28" i="11" s="1"/>
  <c r="R28" i="11" s="1"/>
  <c r="S28" i="11" s="1"/>
  <c r="T28" i="11" s="1"/>
  <c r="U28" i="11" s="1"/>
  <c r="V28" i="11" s="1"/>
  <c r="W28" i="11" s="1"/>
  <c r="X28" i="11" s="1"/>
  <c r="Y28" i="11" s="1"/>
  <c r="Z28" i="11" s="1"/>
  <c r="AA28" i="11" s="1"/>
  <c r="AB28" i="11" s="1"/>
  <c r="AC28" i="11" s="1"/>
  <c r="H39" i="11" l="1"/>
  <c r="I39" i="11" s="1"/>
  <c r="J39" i="11" s="1"/>
  <c r="K39" i="11" s="1"/>
  <c r="L39" i="11" s="1"/>
  <c r="M39" i="11" s="1"/>
  <c r="N39" i="11" s="1"/>
  <c r="O39" i="11" s="1"/>
  <c r="P39" i="11" s="1"/>
  <c r="Q39" i="11" s="1"/>
  <c r="R39" i="11" s="1"/>
  <c r="S39" i="11" s="1"/>
  <c r="T39" i="11" s="1"/>
  <c r="U39" i="11" s="1"/>
  <c r="V39" i="11" s="1"/>
  <c r="W39" i="11" s="1"/>
  <c r="X39" i="11" s="1"/>
  <c r="Y39" i="11" s="1"/>
  <c r="Z39" i="11" s="1"/>
  <c r="AA39" i="11" s="1"/>
  <c r="AB39" i="11" s="1"/>
  <c r="AC39" i="11" s="1"/>
  <c r="G109" i="11"/>
  <c r="H109" i="11" s="1"/>
  <c r="I109" i="11" s="1"/>
  <c r="G105" i="11"/>
  <c r="H105" i="11" s="1"/>
  <c r="I105" i="11" s="1"/>
  <c r="J105" i="11" s="1"/>
  <c r="K105" i="11" s="1"/>
  <c r="L105" i="11" s="1"/>
  <c r="M105" i="11" s="1"/>
  <c r="N105" i="11" s="1"/>
  <c r="O105" i="11" s="1"/>
  <c r="P105" i="11" s="1"/>
  <c r="Q105" i="11" s="1"/>
  <c r="R105" i="11" s="1"/>
  <c r="S105" i="11" s="1"/>
  <c r="T105" i="11" s="1"/>
  <c r="U105" i="11" s="1"/>
  <c r="V105" i="11" s="1"/>
  <c r="W105" i="11" s="1"/>
  <c r="X105" i="11" s="1"/>
  <c r="Y105" i="11" s="1"/>
  <c r="Z105" i="11" s="1"/>
  <c r="AA105" i="11" s="1"/>
  <c r="AB105" i="11" s="1"/>
  <c r="AC105" i="11" s="1"/>
  <c r="G106" i="11"/>
  <c r="H106" i="11" s="1"/>
  <c r="I106" i="11" s="1"/>
  <c r="J106" i="11" s="1"/>
  <c r="K106" i="11" s="1"/>
  <c r="L106" i="11" s="1"/>
  <c r="M106" i="11" s="1"/>
  <c r="N106" i="11" s="1"/>
  <c r="O106" i="11" s="1"/>
  <c r="P106" i="11" s="1"/>
  <c r="Q106" i="11" s="1"/>
  <c r="R106" i="11" s="1"/>
  <c r="S106" i="11" s="1"/>
  <c r="T106" i="11" s="1"/>
  <c r="U106" i="11" s="1"/>
  <c r="V106" i="11" s="1"/>
  <c r="W106" i="11" s="1"/>
  <c r="X106" i="11" s="1"/>
  <c r="Y106" i="11" s="1"/>
  <c r="Z106" i="11" s="1"/>
  <c r="AA106" i="11" s="1"/>
  <c r="AB106" i="11" s="1"/>
  <c r="AC106" i="11" s="1"/>
  <c r="G113" i="11"/>
  <c r="H113" i="11" s="1"/>
  <c r="I113" i="11" s="1"/>
  <c r="H108" i="11"/>
  <c r="I108" i="11" s="1"/>
  <c r="J108" i="11" s="1"/>
  <c r="K108" i="11" s="1"/>
  <c r="L108" i="11" s="1"/>
  <c r="M108" i="11" s="1"/>
  <c r="N108" i="11" s="1"/>
  <c r="O108" i="11" s="1"/>
  <c r="P108" i="11" s="1"/>
  <c r="Q108" i="11" s="1"/>
  <c r="R108" i="11" s="1"/>
  <c r="S108" i="11" s="1"/>
  <c r="T108" i="11" s="1"/>
  <c r="U108" i="11" s="1"/>
  <c r="V108" i="11" s="1"/>
  <c r="W108" i="11" s="1"/>
  <c r="X108" i="11" s="1"/>
  <c r="Y108" i="11" s="1"/>
  <c r="Z108" i="11" s="1"/>
  <c r="AA108" i="11" s="1"/>
  <c r="AB108" i="11" s="1"/>
  <c r="AC108" i="11" s="1"/>
  <c r="H107" i="11"/>
  <c r="I107" i="11" s="1"/>
  <c r="K107" i="11" s="1"/>
  <c r="L107" i="11" s="1"/>
  <c r="M107" i="11" s="1"/>
  <c r="N107" i="11" s="1"/>
  <c r="O107" i="11" s="1"/>
  <c r="P107" i="11" s="1"/>
  <c r="Q107" i="11" s="1"/>
  <c r="R107" i="11" s="1"/>
  <c r="S107" i="11" s="1"/>
  <c r="T107" i="11" s="1"/>
  <c r="U107" i="11" s="1"/>
  <c r="V107" i="11" s="1"/>
  <c r="W107" i="11" s="1"/>
  <c r="X107" i="11" s="1"/>
  <c r="Y107" i="11" s="1"/>
  <c r="Z107" i="11" s="1"/>
  <c r="AA107" i="11" s="1"/>
  <c r="AB107" i="11" s="1"/>
  <c r="AC107" i="11" s="1"/>
  <c r="G110" i="11"/>
  <c r="H110" i="11" s="1"/>
  <c r="I110" i="11" s="1"/>
  <c r="G114" i="11"/>
  <c r="H114" i="11" s="1"/>
  <c r="I114" i="11" s="1"/>
  <c r="G111" i="11"/>
  <c r="H111" i="11" s="1"/>
  <c r="I111" i="11" s="1"/>
  <c r="G115" i="11"/>
  <c r="H115" i="11" s="1"/>
  <c r="I115" i="11" s="1"/>
  <c r="G112" i="11"/>
  <c r="H112" i="11" s="1"/>
  <c r="I112" i="11" s="1"/>
  <c r="M7" i="11" l="1"/>
  <c r="M5" i="11"/>
  <c r="H6" i="11"/>
  <c r="E6" i="11"/>
  <c r="M4" i="11"/>
  <c r="A103" i="11" l="1"/>
  <c r="A104" i="11"/>
  <c r="A102" i="11"/>
  <c r="A117" i="11"/>
  <c r="A118" i="11"/>
  <c r="A119" i="11"/>
  <c r="A120" i="11"/>
  <c r="A121" i="11"/>
  <c r="A116" i="11"/>
  <c r="C91" i="11"/>
  <c r="G121" i="11" s="1"/>
  <c r="H121" i="11" s="1"/>
  <c r="I121" i="11" s="1"/>
  <c r="J121" i="11" s="1"/>
  <c r="K121" i="11" s="1"/>
  <c r="L121" i="11" s="1"/>
  <c r="M121" i="11" s="1"/>
  <c r="N121" i="11" s="1"/>
  <c r="O121" i="11" s="1"/>
  <c r="P121" i="11" s="1"/>
  <c r="Q121" i="11" s="1"/>
  <c r="R121" i="11" s="1"/>
  <c r="S121" i="11" s="1"/>
  <c r="T121" i="11" s="1"/>
  <c r="U121" i="11" s="1"/>
  <c r="V121" i="11" s="1"/>
  <c r="W121" i="11" s="1"/>
  <c r="X121" i="11" s="1"/>
  <c r="Y121" i="11" s="1"/>
  <c r="Z121" i="11" s="1"/>
  <c r="AA121" i="11" s="1"/>
  <c r="AB121" i="11" s="1"/>
  <c r="AC121" i="11" s="1"/>
  <c r="D95" i="11"/>
  <c r="E95" i="11" s="1"/>
  <c r="E94" i="11"/>
  <c r="C87" i="11"/>
  <c r="I117" i="11" s="1"/>
  <c r="J117" i="11" s="1"/>
  <c r="K117" i="11" s="1"/>
  <c r="L117" i="11" s="1"/>
  <c r="M117" i="11" s="1"/>
  <c r="N117" i="11" s="1"/>
  <c r="O117" i="11" s="1"/>
  <c r="P117" i="11" s="1"/>
  <c r="Q117" i="11" s="1"/>
  <c r="R117" i="11" s="1"/>
  <c r="S117" i="11" s="1"/>
  <c r="T117" i="11" s="1"/>
  <c r="U117" i="11" s="1"/>
  <c r="V117" i="11" s="1"/>
  <c r="W117" i="11" s="1"/>
  <c r="X117" i="11" s="1"/>
  <c r="Y117" i="11" s="1"/>
  <c r="Z117" i="11" s="1"/>
  <c r="AA117" i="11" s="1"/>
  <c r="AB117" i="11" s="1"/>
  <c r="AC117" i="11" s="1"/>
  <c r="C88" i="11"/>
  <c r="I118" i="11" s="1"/>
  <c r="J118" i="11" s="1"/>
  <c r="K118" i="11" s="1"/>
  <c r="L118" i="11" s="1"/>
  <c r="M118" i="11" s="1"/>
  <c r="N118" i="11" s="1"/>
  <c r="O118" i="11" s="1"/>
  <c r="P118" i="11" s="1"/>
  <c r="Q118" i="11" s="1"/>
  <c r="R118" i="11" s="1"/>
  <c r="S118" i="11" s="1"/>
  <c r="T118" i="11" s="1"/>
  <c r="U118" i="11" s="1"/>
  <c r="V118" i="11" s="1"/>
  <c r="W118" i="11" s="1"/>
  <c r="X118" i="11" s="1"/>
  <c r="Y118" i="11" s="1"/>
  <c r="Z118" i="11" s="1"/>
  <c r="AA118" i="11" s="1"/>
  <c r="AB118" i="11" s="1"/>
  <c r="AC118" i="11" s="1"/>
  <c r="C89" i="11"/>
  <c r="G119" i="11" s="1"/>
  <c r="H119" i="11" s="1"/>
  <c r="I119" i="11" s="1"/>
  <c r="J119" i="11" s="1"/>
  <c r="K119" i="11" s="1"/>
  <c r="L119" i="11" s="1"/>
  <c r="M119" i="11" s="1"/>
  <c r="N119" i="11" s="1"/>
  <c r="O119" i="11" s="1"/>
  <c r="P119" i="11" s="1"/>
  <c r="Q119" i="11" s="1"/>
  <c r="R119" i="11" s="1"/>
  <c r="S119" i="11" s="1"/>
  <c r="T119" i="11" s="1"/>
  <c r="U119" i="11" s="1"/>
  <c r="V119" i="11" s="1"/>
  <c r="W119" i="11" s="1"/>
  <c r="X119" i="11" s="1"/>
  <c r="Y119" i="11" s="1"/>
  <c r="Z119" i="11" s="1"/>
  <c r="AA119" i="11" s="1"/>
  <c r="AB119" i="11" s="1"/>
  <c r="AC119" i="11" s="1"/>
  <c r="C90" i="11"/>
  <c r="G120" i="11" s="1"/>
  <c r="H120" i="11" s="1"/>
  <c r="I120" i="11" s="1"/>
  <c r="J120" i="11" s="1"/>
  <c r="K120" i="11" s="1"/>
  <c r="L120" i="11" s="1"/>
  <c r="M120" i="11" s="1"/>
  <c r="N120" i="11" s="1"/>
  <c r="O120" i="11" s="1"/>
  <c r="P120" i="11" s="1"/>
  <c r="Q120" i="11" s="1"/>
  <c r="R120" i="11" s="1"/>
  <c r="S120" i="11" s="1"/>
  <c r="T120" i="11" s="1"/>
  <c r="U120" i="11" s="1"/>
  <c r="V120" i="11" s="1"/>
  <c r="W120" i="11" s="1"/>
  <c r="X120" i="11" s="1"/>
  <c r="Y120" i="11" s="1"/>
  <c r="Z120" i="11" s="1"/>
  <c r="AA120" i="11" s="1"/>
  <c r="AB120" i="11" s="1"/>
  <c r="AC120" i="11" s="1"/>
  <c r="C86" i="11"/>
  <c r="I116" i="11" s="1"/>
  <c r="J116" i="11" s="1"/>
  <c r="K116" i="11" s="1"/>
  <c r="L116" i="11" s="1"/>
  <c r="M116" i="11" s="1"/>
  <c r="N116" i="11" s="1"/>
  <c r="O116" i="11" s="1"/>
  <c r="P116" i="11" s="1"/>
  <c r="Q116" i="11" s="1"/>
  <c r="R116" i="11" s="1"/>
  <c r="S116" i="11" s="1"/>
  <c r="T116" i="11" s="1"/>
  <c r="U116" i="11" s="1"/>
  <c r="V116" i="11" s="1"/>
  <c r="W116" i="11" s="1"/>
  <c r="X116" i="11" s="1"/>
  <c r="Y116" i="11" s="1"/>
  <c r="Z116" i="11" s="1"/>
  <c r="AA116" i="11" s="1"/>
  <c r="AB116" i="11" s="1"/>
  <c r="AC116" i="11" s="1"/>
  <c r="C67" i="11"/>
  <c r="G103" i="11" s="1"/>
  <c r="C68" i="11"/>
  <c r="G104" i="11" s="1"/>
  <c r="C66" i="11"/>
  <c r="G102" i="11" s="1"/>
  <c r="H104" i="11" l="1"/>
  <c r="I104" i="11" s="1"/>
  <c r="J104" i="11" s="1"/>
  <c r="K104" i="11" s="1"/>
  <c r="L104" i="11" s="1"/>
  <c r="M104" i="11" s="1"/>
  <c r="N104" i="11" s="1"/>
  <c r="O104" i="11" s="1"/>
  <c r="P104" i="11" s="1"/>
  <c r="Q104" i="11" s="1"/>
  <c r="R104" i="11" s="1"/>
  <c r="S104" i="11" s="1"/>
  <c r="T104" i="11" s="1"/>
  <c r="U104" i="11" s="1"/>
  <c r="V104" i="11" s="1"/>
  <c r="W104" i="11" s="1"/>
  <c r="X104" i="11" s="1"/>
  <c r="Y104" i="11" s="1"/>
  <c r="Z104" i="11" s="1"/>
  <c r="AA104" i="11" s="1"/>
  <c r="AB104" i="11" s="1"/>
  <c r="AC104" i="11" s="1"/>
  <c r="G101" i="11"/>
  <c r="H101" i="11" s="1"/>
  <c r="I101" i="11" s="1"/>
  <c r="V101" i="11" s="1"/>
  <c r="N101" i="11"/>
  <c r="R101" i="11"/>
  <c r="Z101" i="11"/>
  <c r="J101" i="11"/>
  <c r="AC101" i="11"/>
  <c r="O101" i="11"/>
  <c r="S101" i="11"/>
  <c r="W101" i="11"/>
  <c r="M101" i="11"/>
  <c r="U101" i="11"/>
  <c r="L101" i="11"/>
  <c r="T101" i="11"/>
  <c r="X101" i="11"/>
  <c r="AB101" i="11"/>
  <c r="Y101" i="11"/>
  <c r="H102" i="11"/>
  <c r="I102" i="11" s="1"/>
  <c r="J102" i="11" s="1"/>
  <c r="K102" i="11" s="1"/>
  <c r="L102" i="11" s="1"/>
  <c r="M102" i="11" s="1"/>
  <c r="N102" i="11" s="1"/>
  <c r="O102" i="11" s="1"/>
  <c r="P102" i="11" s="1"/>
  <c r="Q102" i="11" s="1"/>
  <c r="R102" i="11" s="1"/>
  <c r="S102" i="11" s="1"/>
  <c r="T102" i="11" s="1"/>
  <c r="U102" i="11" s="1"/>
  <c r="V102" i="11" s="1"/>
  <c r="W102" i="11" s="1"/>
  <c r="X102" i="11" s="1"/>
  <c r="Y102" i="11" s="1"/>
  <c r="Z102" i="11" s="1"/>
  <c r="AA102" i="11" s="1"/>
  <c r="AB102" i="11" s="1"/>
  <c r="AC102" i="11" s="1"/>
  <c r="H103" i="11"/>
  <c r="I103" i="11" s="1"/>
  <c r="J103" i="11" s="1"/>
  <c r="K103" i="11" s="1"/>
  <c r="L103" i="11" s="1"/>
  <c r="M103" i="11" s="1"/>
  <c r="N103" i="11" s="1"/>
  <c r="O103" i="11" s="1"/>
  <c r="P103" i="11" s="1"/>
  <c r="Q103" i="11" s="1"/>
  <c r="R103" i="11" s="1"/>
  <c r="S103" i="11" s="1"/>
  <c r="T103" i="11" s="1"/>
  <c r="U103" i="11" s="1"/>
  <c r="V103" i="11" s="1"/>
  <c r="W103" i="11" s="1"/>
  <c r="X103" i="11" s="1"/>
  <c r="Y103" i="11" s="1"/>
  <c r="Z103" i="11" s="1"/>
  <c r="AA103" i="11" s="1"/>
  <c r="AB103" i="11" s="1"/>
  <c r="AC103" i="11" s="1"/>
  <c r="F6" i="11"/>
  <c r="Q101" i="11" l="1"/>
  <c r="P101" i="11"/>
  <c r="AA101" i="11"/>
  <c r="K101" i="11"/>
  <c r="F8" i="11"/>
  <c r="F7" i="3" s="1"/>
  <c r="I6" i="11"/>
  <c r="M6" i="11" s="1"/>
  <c r="D101" i="11" l="1"/>
  <c r="E101" i="11"/>
  <c r="F101" i="11"/>
  <c r="B101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AA35" i="11"/>
  <c r="AB35" i="11"/>
  <c r="AC35" i="11"/>
  <c r="B3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B15" i="11"/>
  <c r="L48" i="13"/>
  <c r="M48" i="13" s="1"/>
  <c r="L49" i="13"/>
  <c r="M49" i="13" s="1"/>
  <c r="N49" i="13" s="1"/>
  <c r="O49" i="13" s="1"/>
  <c r="P49" i="13" s="1"/>
  <c r="Q49" i="13" s="1"/>
  <c r="R49" i="13" s="1"/>
  <c r="S49" i="13" s="1"/>
  <c r="T49" i="13" s="1"/>
  <c r="U49" i="13" s="1"/>
  <c r="V49" i="13" s="1"/>
  <c r="W49" i="13" s="1"/>
  <c r="X49" i="13" s="1"/>
  <c r="Y49" i="13" s="1"/>
  <c r="Z49" i="13" s="1"/>
  <c r="AA49" i="13" s="1"/>
  <c r="AB49" i="13" s="1"/>
  <c r="AC49" i="13" s="1"/>
  <c r="AD49" i="13" s="1"/>
  <c r="L50" i="13"/>
  <c r="M50" i="13"/>
  <c r="N50" i="13" s="1"/>
  <c r="O50" i="13" s="1"/>
  <c r="P50" i="13" s="1"/>
  <c r="Q50" i="13" s="1"/>
  <c r="R50" i="13" s="1"/>
  <c r="S50" i="13" s="1"/>
  <c r="T50" i="13" s="1"/>
  <c r="U50" i="13" s="1"/>
  <c r="V50" i="13" s="1"/>
  <c r="W50" i="13" s="1"/>
  <c r="X50" i="13" s="1"/>
  <c r="Y50" i="13" s="1"/>
  <c r="Z50" i="13" s="1"/>
  <c r="AA50" i="13" s="1"/>
  <c r="AB50" i="13" s="1"/>
  <c r="AC50" i="13" s="1"/>
  <c r="AD50" i="13" s="1"/>
  <c r="L51" i="13"/>
  <c r="M51" i="13"/>
  <c r="N51" i="13"/>
  <c r="O51" i="13" s="1"/>
  <c r="P51" i="13" s="1"/>
  <c r="Q51" i="13" s="1"/>
  <c r="R51" i="13" s="1"/>
  <c r="S51" i="13" s="1"/>
  <c r="T51" i="13" s="1"/>
  <c r="U51" i="13" s="1"/>
  <c r="V51" i="13" s="1"/>
  <c r="W51" i="13" s="1"/>
  <c r="X51" i="13" s="1"/>
  <c r="Y51" i="13" s="1"/>
  <c r="Z51" i="13" s="1"/>
  <c r="AA51" i="13" s="1"/>
  <c r="AB51" i="13" s="1"/>
  <c r="AC51" i="13" s="1"/>
  <c r="AD51" i="13" s="1"/>
  <c r="L52" i="13"/>
  <c r="M52" i="13" s="1"/>
  <c r="N52" i="13" s="1"/>
  <c r="O52" i="13" s="1"/>
  <c r="P52" i="13" s="1"/>
  <c r="Q52" i="13" s="1"/>
  <c r="R52" i="13" s="1"/>
  <c r="S52" i="13" s="1"/>
  <c r="T52" i="13" s="1"/>
  <c r="U52" i="13" s="1"/>
  <c r="V52" i="13" s="1"/>
  <c r="W52" i="13" s="1"/>
  <c r="X52" i="13" s="1"/>
  <c r="Y52" i="13" s="1"/>
  <c r="Z52" i="13" s="1"/>
  <c r="AA52" i="13" s="1"/>
  <c r="AB52" i="13" s="1"/>
  <c r="AC52" i="13" s="1"/>
  <c r="AD52" i="13" s="1"/>
  <c r="L53" i="13"/>
  <c r="M53" i="13" s="1"/>
  <c r="N53" i="13" s="1"/>
  <c r="O53" i="13" s="1"/>
  <c r="P53" i="13" s="1"/>
  <c r="Q53" i="13" s="1"/>
  <c r="R53" i="13" s="1"/>
  <c r="S53" i="13" s="1"/>
  <c r="T53" i="13" s="1"/>
  <c r="U53" i="13" s="1"/>
  <c r="V53" i="13" s="1"/>
  <c r="W53" i="13" s="1"/>
  <c r="X53" i="13" s="1"/>
  <c r="Y53" i="13" s="1"/>
  <c r="Z53" i="13" s="1"/>
  <c r="AA53" i="13" s="1"/>
  <c r="AB53" i="13" s="1"/>
  <c r="AC53" i="13" s="1"/>
  <c r="AD53" i="13" s="1"/>
  <c r="L54" i="13"/>
  <c r="M54" i="13"/>
  <c r="N54" i="13" s="1"/>
  <c r="O54" i="13" s="1"/>
  <c r="P54" i="13" s="1"/>
  <c r="Q54" i="13" s="1"/>
  <c r="R54" i="13" s="1"/>
  <c r="S54" i="13" s="1"/>
  <c r="T54" i="13" s="1"/>
  <c r="U54" i="13" s="1"/>
  <c r="V54" i="13" s="1"/>
  <c r="W54" i="13" s="1"/>
  <c r="X54" i="13" s="1"/>
  <c r="Y54" i="13" s="1"/>
  <c r="Z54" i="13" s="1"/>
  <c r="AA54" i="13" s="1"/>
  <c r="AB54" i="13" s="1"/>
  <c r="AC54" i="13" s="1"/>
  <c r="AD54" i="13" s="1"/>
  <c r="L55" i="13"/>
  <c r="M55" i="13" s="1"/>
  <c r="N55" i="13" s="1"/>
  <c r="O55" i="13" s="1"/>
  <c r="P55" i="13" s="1"/>
  <c r="Q55" i="13" s="1"/>
  <c r="R55" i="13" s="1"/>
  <c r="S55" i="13" s="1"/>
  <c r="T55" i="13" s="1"/>
  <c r="U55" i="13" s="1"/>
  <c r="V55" i="13" s="1"/>
  <c r="W55" i="13" s="1"/>
  <c r="X55" i="13" s="1"/>
  <c r="Y55" i="13" s="1"/>
  <c r="Z55" i="13" s="1"/>
  <c r="AA55" i="13" s="1"/>
  <c r="AB55" i="13" s="1"/>
  <c r="AC55" i="13" s="1"/>
  <c r="AD55" i="13" s="1"/>
  <c r="L56" i="13"/>
  <c r="M56" i="13"/>
  <c r="N56" i="13" s="1"/>
  <c r="O56" i="13" s="1"/>
  <c r="P56" i="13" s="1"/>
  <c r="Q56" i="13" s="1"/>
  <c r="R56" i="13" s="1"/>
  <c r="S56" i="13" s="1"/>
  <c r="T56" i="13" s="1"/>
  <c r="U56" i="13" s="1"/>
  <c r="V56" i="13" s="1"/>
  <c r="W56" i="13" s="1"/>
  <c r="X56" i="13" s="1"/>
  <c r="Y56" i="13" s="1"/>
  <c r="Z56" i="13" s="1"/>
  <c r="AA56" i="13" s="1"/>
  <c r="AB56" i="13" s="1"/>
  <c r="AC56" i="13" s="1"/>
  <c r="AD56" i="13" s="1"/>
  <c r="L57" i="13"/>
  <c r="M57" i="13" s="1"/>
  <c r="N57" i="13" s="1"/>
  <c r="O57" i="13" s="1"/>
  <c r="P57" i="13" s="1"/>
  <c r="Q57" i="13" s="1"/>
  <c r="R57" i="13" s="1"/>
  <c r="S57" i="13" s="1"/>
  <c r="T57" i="13" s="1"/>
  <c r="U57" i="13" s="1"/>
  <c r="V57" i="13" s="1"/>
  <c r="W57" i="13" s="1"/>
  <c r="X57" i="13" s="1"/>
  <c r="Y57" i="13" s="1"/>
  <c r="Z57" i="13" s="1"/>
  <c r="AA57" i="13" s="1"/>
  <c r="AB57" i="13"/>
  <c r="AC57" i="13" s="1"/>
  <c r="AD57" i="13" s="1"/>
  <c r="L58" i="13"/>
  <c r="M58" i="13"/>
  <c r="N58" i="13" s="1"/>
  <c r="O58" i="13" s="1"/>
  <c r="P58" i="13" s="1"/>
  <c r="Q58" i="13"/>
  <c r="R58" i="13" s="1"/>
  <c r="S58" i="13" s="1"/>
  <c r="T58" i="13" s="1"/>
  <c r="U58" i="13"/>
  <c r="V58" i="13" s="1"/>
  <c r="W58" i="13" s="1"/>
  <c r="X58" i="13" s="1"/>
  <c r="Y58" i="13" s="1"/>
  <c r="Z58" i="13" s="1"/>
  <c r="AA58" i="13" s="1"/>
  <c r="AB58" i="13" s="1"/>
  <c r="AC58" i="13" s="1"/>
  <c r="AD58" i="13" s="1"/>
  <c r="L59" i="13"/>
  <c r="M59" i="13" s="1"/>
  <c r="N59" i="13"/>
  <c r="O59" i="13" s="1"/>
  <c r="P59" i="13" s="1"/>
  <c r="Q59" i="13" s="1"/>
  <c r="R59" i="13" s="1"/>
  <c r="S59" i="13" s="1"/>
  <c r="T59" i="13" s="1"/>
  <c r="U59" i="13" s="1"/>
  <c r="V59" i="13" s="1"/>
  <c r="W59" i="13" s="1"/>
  <c r="X59" i="13" s="1"/>
  <c r="Y59" i="13" s="1"/>
  <c r="Z59" i="13" s="1"/>
  <c r="AA59" i="13" s="1"/>
  <c r="AB59" i="13" s="1"/>
  <c r="AC59" i="13" s="1"/>
  <c r="AD59" i="13" s="1"/>
  <c r="L60" i="13"/>
  <c r="M60" i="13"/>
  <c r="N60" i="13" s="1"/>
  <c r="O60" i="13"/>
  <c r="P60" i="13" s="1"/>
  <c r="Q60" i="13" s="1"/>
  <c r="R60" i="13" s="1"/>
  <c r="S60" i="13"/>
  <c r="T60" i="13" s="1"/>
  <c r="U60" i="13" s="1"/>
  <c r="V60" i="13" s="1"/>
  <c r="W60" i="13" s="1"/>
  <c r="X60" i="13" s="1"/>
  <c r="Y60" i="13" s="1"/>
  <c r="Z60" i="13" s="1"/>
  <c r="AA60" i="13" s="1"/>
  <c r="AB60" i="13" s="1"/>
  <c r="AC60" i="13" s="1"/>
  <c r="AD60" i="13" s="1"/>
  <c r="L61" i="13"/>
  <c r="M61" i="13" s="1"/>
  <c r="N61" i="13" s="1"/>
  <c r="O61" i="13" s="1"/>
  <c r="P61" i="13"/>
  <c r="Q61" i="13" s="1"/>
  <c r="R61" i="13" s="1"/>
  <c r="S61" i="13" s="1"/>
  <c r="T61" i="13" s="1"/>
  <c r="U61" i="13" s="1"/>
  <c r="V61" i="13" s="1"/>
  <c r="W61" i="13" s="1"/>
  <c r="X61" i="13" s="1"/>
  <c r="Y61" i="13" s="1"/>
  <c r="Z61" i="13" s="1"/>
  <c r="AA61" i="13" s="1"/>
  <c r="AB61" i="13" s="1"/>
  <c r="AC61" i="13" s="1"/>
  <c r="AD61" i="13" s="1"/>
  <c r="L62" i="13"/>
  <c r="M62" i="13"/>
  <c r="N62" i="13" s="1"/>
  <c r="O62" i="13" s="1"/>
  <c r="P62" i="13" s="1"/>
  <c r="Q62" i="13"/>
  <c r="R62" i="13" s="1"/>
  <c r="S62" i="13" s="1"/>
  <c r="T62" i="13" s="1"/>
  <c r="U62" i="13"/>
  <c r="V62" i="13" s="1"/>
  <c r="W62" i="13" s="1"/>
  <c r="X62" i="13" s="1"/>
  <c r="Y62" i="13"/>
  <c r="Z62" i="13" s="1"/>
  <c r="AA62" i="13" s="1"/>
  <c r="AB62" i="13" s="1"/>
  <c r="AC62" i="13" s="1"/>
  <c r="AD62" i="13" s="1"/>
  <c r="M47" i="13"/>
  <c r="N47" i="13" s="1"/>
  <c r="L47" i="13"/>
  <c r="F26" i="13"/>
  <c r="G26" i="13" s="1"/>
  <c r="H26" i="13" s="1"/>
  <c r="I26" i="13" s="1"/>
  <c r="J26" i="13" s="1"/>
  <c r="K26" i="13" s="1"/>
  <c r="L26" i="13" s="1"/>
  <c r="M26" i="13" s="1"/>
  <c r="N26" i="13" s="1"/>
  <c r="O26" i="13" s="1"/>
  <c r="P26" i="13" s="1"/>
  <c r="Q26" i="13" s="1"/>
  <c r="R26" i="13" s="1"/>
  <c r="S26" i="13" s="1"/>
  <c r="T26" i="13" s="1"/>
  <c r="U26" i="13" s="1"/>
  <c r="V26" i="13" s="1"/>
  <c r="W26" i="13" s="1"/>
  <c r="X26" i="13" s="1"/>
  <c r="Y26" i="13" s="1"/>
  <c r="Z26" i="13" s="1"/>
  <c r="AA26" i="13" s="1"/>
  <c r="AB26" i="13" s="1"/>
  <c r="AC26" i="13" s="1"/>
  <c r="AD26" i="13" s="1"/>
  <c r="F27" i="13"/>
  <c r="G27" i="13"/>
  <c r="H27" i="13"/>
  <c r="I27" i="13" s="1"/>
  <c r="J27" i="13" s="1"/>
  <c r="K27" i="13" s="1"/>
  <c r="L27" i="13" s="1"/>
  <c r="M27" i="13" s="1"/>
  <c r="N27" i="13" s="1"/>
  <c r="O27" i="13" s="1"/>
  <c r="P27" i="13" s="1"/>
  <c r="Q27" i="13" s="1"/>
  <c r="R27" i="13" s="1"/>
  <c r="S27" i="13" s="1"/>
  <c r="T27" i="13" s="1"/>
  <c r="U27" i="13" s="1"/>
  <c r="V27" i="13" s="1"/>
  <c r="W27" i="13" s="1"/>
  <c r="X27" i="13" s="1"/>
  <c r="Y27" i="13" s="1"/>
  <c r="Z27" i="13" s="1"/>
  <c r="AA27" i="13" s="1"/>
  <c r="AB27" i="13" s="1"/>
  <c r="AC27" i="13" s="1"/>
  <c r="AD27" i="13" s="1"/>
  <c r="F28" i="13"/>
  <c r="G28" i="13"/>
  <c r="H28" i="13" s="1"/>
  <c r="I28" i="13" s="1"/>
  <c r="J28" i="13" s="1"/>
  <c r="K28" i="13" s="1"/>
  <c r="L28" i="13" s="1"/>
  <c r="M28" i="13" s="1"/>
  <c r="N28" i="13" s="1"/>
  <c r="O28" i="13" s="1"/>
  <c r="P28" i="13" s="1"/>
  <c r="Q28" i="13" s="1"/>
  <c r="R28" i="13" s="1"/>
  <c r="S28" i="13" s="1"/>
  <c r="T28" i="13" s="1"/>
  <c r="U28" i="13" s="1"/>
  <c r="V28" i="13" s="1"/>
  <c r="W28" i="13" s="1"/>
  <c r="X28" i="13" s="1"/>
  <c r="Y28" i="13" s="1"/>
  <c r="Z28" i="13" s="1"/>
  <c r="AA28" i="13" s="1"/>
  <c r="AB28" i="13" s="1"/>
  <c r="AC28" i="13" s="1"/>
  <c r="AD28" i="13" s="1"/>
  <c r="F29" i="13"/>
  <c r="F30" i="13"/>
  <c r="G30" i="13" s="1"/>
  <c r="H30" i="13" s="1"/>
  <c r="I30" i="13"/>
  <c r="J30" i="13" s="1"/>
  <c r="K30" i="13" s="1"/>
  <c r="L30" i="13" s="1"/>
  <c r="M30" i="13" s="1"/>
  <c r="N30" i="13" s="1"/>
  <c r="O30" i="13" s="1"/>
  <c r="P30" i="13" s="1"/>
  <c r="Q30" i="13" s="1"/>
  <c r="R30" i="13" s="1"/>
  <c r="S30" i="13" s="1"/>
  <c r="T30" i="13" s="1"/>
  <c r="U30" i="13" s="1"/>
  <c r="V30" i="13" s="1"/>
  <c r="W30" i="13" s="1"/>
  <c r="X30" i="13" s="1"/>
  <c r="Y30" i="13" s="1"/>
  <c r="Z30" i="13" s="1"/>
  <c r="AA30" i="13" s="1"/>
  <c r="AB30" i="13" s="1"/>
  <c r="AC30" i="13" s="1"/>
  <c r="AD30" i="13" s="1"/>
  <c r="F31" i="13"/>
  <c r="G31" i="13" s="1"/>
  <c r="H31" i="13" s="1"/>
  <c r="I31" i="13" s="1"/>
  <c r="J31" i="13" s="1"/>
  <c r="K31" i="13" s="1"/>
  <c r="L31" i="13" s="1"/>
  <c r="M31" i="13" s="1"/>
  <c r="N31" i="13" s="1"/>
  <c r="O31" i="13" s="1"/>
  <c r="P31" i="13" s="1"/>
  <c r="Q31" i="13" s="1"/>
  <c r="R31" i="13" s="1"/>
  <c r="S31" i="13" s="1"/>
  <c r="T31" i="13" s="1"/>
  <c r="U31" i="13" s="1"/>
  <c r="V31" i="13" s="1"/>
  <c r="W31" i="13" s="1"/>
  <c r="X31" i="13" s="1"/>
  <c r="Y31" i="13" s="1"/>
  <c r="Z31" i="13" s="1"/>
  <c r="AA31" i="13" s="1"/>
  <c r="AB31" i="13" s="1"/>
  <c r="AC31" i="13" s="1"/>
  <c r="AD31" i="13" s="1"/>
  <c r="F32" i="13"/>
  <c r="G32" i="13"/>
  <c r="H32" i="13" s="1"/>
  <c r="I32" i="13" s="1"/>
  <c r="J32" i="13" s="1"/>
  <c r="K32" i="13" s="1"/>
  <c r="L32" i="13" s="1"/>
  <c r="M32" i="13" s="1"/>
  <c r="N32" i="13" s="1"/>
  <c r="O32" i="13" s="1"/>
  <c r="P32" i="13" s="1"/>
  <c r="Q32" i="13" s="1"/>
  <c r="R32" i="13" s="1"/>
  <c r="S32" i="13" s="1"/>
  <c r="T32" i="13" s="1"/>
  <c r="U32" i="13" s="1"/>
  <c r="V32" i="13" s="1"/>
  <c r="W32" i="13" s="1"/>
  <c r="X32" i="13" s="1"/>
  <c r="Y32" i="13" s="1"/>
  <c r="Z32" i="13" s="1"/>
  <c r="AA32" i="13" s="1"/>
  <c r="AB32" i="13" s="1"/>
  <c r="AC32" i="13" s="1"/>
  <c r="AD32" i="13" s="1"/>
  <c r="F33" i="13"/>
  <c r="G33" i="13" s="1"/>
  <c r="H33" i="13" s="1"/>
  <c r="I33" i="13" s="1"/>
  <c r="J33" i="13" s="1"/>
  <c r="K33" i="13" s="1"/>
  <c r="L33" i="13" s="1"/>
  <c r="M33" i="13" s="1"/>
  <c r="N33" i="13" s="1"/>
  <c r="O33" i="13" s="1"/>
  <c r="P33" i="13" s="1"/>
  <c r="Q33" i="13" s="1"/>
  <c r="R33" i="13" s="1"/>
  <c r="S33" i="13" s="1"/>
  <c r="T33" i="13" s="1"/>
  <c r="U33" i="13" s="1"/>
  <c r="V33" i="13" s="1"/>
  <c r="W33" i="13" s="1"/>
  <c r="X33" i="13" s="1"/>
  <c r="Y33" i="13" s="1"/>
  <c r="Z33" i="13" s="1"/>
  <c r="AA33" i="13" s="1"/>
  <c r="AB33" i="13" s="1"/>
  <c r="AC33" i="13" s="1"/>
  <c r="AD33" i="13" s="1"/>
  <c r="F34" i="13"/>
  <c r="G34" i="13"/>
  <c r="H34" i="13" s="1"/>
  <c r="I34" i="13" s="1"/>
  <c r="J34" i="13" s="1"/>
  <c r="K34" i="13" s="1"/>
  <c r="L34" i="13" s="1"/>
  <c r="M34" i="13" s="1"/>
  <c r="N34" i="13" s="1"/>
  <c r="O34" i="13" s="1"/>
  <c r="P34" i="13" s="1"/>
  <c r="Q34" i="13" s="1"/>
  <c r="R34" i="13" s="1"/>
  <c r="S34" i="13" s="1"/>
  <c r="T34" i="13" s="1"/>
  <c r="U34" i="13" s="1"/>
  <c r="V34" i="13" s="1"/>
  <c r="W34" i="13" s="1"/>
  <c r="X34" i="13" s="1"/>
  <c r="Y34" i="13" s="1"/>
  <c r="Z34" i="13" s="1"/>
  <c r="AA34" i="13" s="1"/>
  <c r="AB34" i="13" s="1"/>
  <c r="AC34" i="13" s="1"/>
  <c r="AD34" i="13" s="1"/>
  <c r="F35" i="13"/>
  <c r="G35" i="13" s="1"/>
  <c r="H35" i="13"/>
  <c r="I35" i="13" s="1"/>
  <c r="J35" i="13" s="1"/>
  <c r="K35" i="13" s="1"/>
  <c r="L35" i="13" s="1"/>
  <c r="M35" i="13" s="1"/>
  <c r="N35" i="13" s="1"/>
  <c r="O35" i="13" s="1"/>
  <c r="P35" i="13" s="1"/>
  <c r="Q35" i="13" s="1"/>
  <c r="R35" i="13" s="1"/>
  <c r="S35" i="13" s="1"/>
  <c r="T35" i="13" s="1"/>
  <c r="U35" i="13" s="1"/>
  <c r="V35" i="13" s="1"/>
  <c r="W35" i="13" s="1"/>
  <c r="X35" i="13" s="1"/>
  <c r="Y35" i="13" s="1"/>
  <c r="Z35" i="13" s="1"/>
  <c r="AA35" i="13" s="1"/>
  <c r="AB35" i="13" s="1"/>
  <c r="AC35" i="13" s="1"/>
  <c r="AD35" i="13" s="1"/>
  <c r="F36" i="13"/>
  <c r="G36" i="13"/>
  <c r="H36" i="13" s="1"/>
  <c r="I36" i="13" s="1"/>
  <c r="J36" i="13" s="1"/>
  <c r="K36" i="13"/>
  <c r="L36" i="13" s="1"/>
  <c r="M36" i="13" s="1"/>
  <c r="N36" i="13" s="1"/>
  <c r="O36" i="13" s="1"/>
  <c r="P36" i="13" s="1"/>
  <c r="Q36" i="13" s="1"/>
  <c r="R36" i="13" s="1"/>
  <c r="S36" i="13" s="1"/>
  <c r="T36" i="13" s="1"/>
  <c r="U36" i="13" s="1"/>
  <c r="V36" i="13" s="1"/>
  <c r="W36" i="13" s="1"/>
  <c r="X36" i="13" s="1"/>
  <c r="Y36" i="13" s="1"/>
  <c r="Z36" i="13" s="1"/>
  <c r="AA36" i="13" s="1"/>
  <c r="AB36" i="13" s="1"/>
  <c r="AC36" i="13" s="1"/>
  <c r="AD36" i="13" s="1"/>
  <c r="F37" i="13"/>
  <c r="G37" i="13" s="1"/>
  <c r="H37" i="13" s="1"/>
  <c r="I37" i="13" s="1"/>
  <c r="J37" i="13"/>
  <c r="K37" i="13" s="1"/>
  <c r="L37" i="13" s="1"/>
  <c r="M37" i="13" s="1"/>
  <c r="N37" i="13" s="1"/>
  <c r="O37" i="13" s="1"/>
  <c r="P37" i="13" s="1"/>
  <c r="Q37" i="13" s="1"/>
  <c r="R37" i="13" s="1"/>
  <c r="S37" i="13" s="1"/>
  <c r="T37" i="13" s="1"/>
  <c r="U37" i="13" s="1"/>
  <c r="V37" i="13" s="1"/>
  <c r="W37" i="13" s="1"/>
  <c r="X37" i="13" s="1"/>
  <c r="Y37" i="13" s="1"/>
  <c r="Z37" i="13" s="1"/>
  <c r="AA37" i="13" s="1"/>
  <c r="AB37" i="13" s="1"/>
  <c r="AC37" i="13" s="1"/>
  <c r="AD37" i="13" s="1"/>
  <c r="F38" i="13"/>
  <c r="G38" i="13"/>
  <c r="H38" i="13" s="1"/>
  <c r="I38" i="13"/>
  <c r="J38" i="13" s="1"/>
  <c r="K38" i="13" s="1"/>
  <c r="L38" i="13" s="1"/>
  <c r="M38" i="13" s="1"/>
  <c r="N38" i="13" s="1"/>
  <c r="O38" i="13" s="1"/>
  <c r="P38" i="13" s="1"/>
  <c r="Q38" i="13" s="1"/>
  <c r="R38" i="13" s="1"/>
  <c r="S38" i="13" s="1"/>
  <c r="T38" i="13" s="1"/>
  <c r="U38" i="13" s="1"/>
  <c r="V38" i="13" s="1"/>
  <c r="W38" i="13" s="1"/>
  <c r="X38" i="13" s="1"/>
  <c r="Y38" i="13" s="1"/>
  <c r="Z38" i="13" s="1"/>
  <c r="AA38" i="13" s="1"/>
  <c r="AB38" i="13" s="1"/>
  <c r="AC38" i="13" s="1"/>
  <c r="AD38" i="13" s="1"/>
  <c r="G25" i="13"/>
  <c r="H25" i="13" s="1"/>
  <c r="F25" i="13"/>
  <c r="F5" i="13"/>
  <c r="G5" i="13" s="1"/>
  <c r="F6" i="13"/>
  <c r="G6" i="13"/>
  <c r="H6" i="13"/>
  <c r="I6" i="13" s="1"/>
  <c r="J6" i="13" s="1"/>
  <c r="K6" i="13" s="1"/>
  <c r="L6" i="13" s="1"/>
  <c r="M6" i="13" s="1"/>
  <c r="N6" i="13" s="1"/>
  <c r="O6" i="13" s="1"/>
  <c r="P6" i="13" s="1"/>
  <c r="Q6" i="13" s="1"/>
  <c r="R6" i="13" s="1"/>
  <c r="S6" i="13" s="1"/>
  <c r="T6" i="13" s="1"/>
  <c r="U6" i="13" s="1"/>
  <c r="V6" i="13" s="1"/>
  <c r="W6" i="13" s="1"/>
  <c r="X6" i="13" s="1"/>
  <c r="Y6" i="13" s="1"/>
  <c r="Z6" i="13" s="1"/>
  <c r="AA6" i="13" s="1"/>
  <c r="AB6" i="13" s="1"/>
  <c r="AC6" i="13" s="1"/>
  <c r="AD6" i="13" s="1"/>
  <c r="F7" i="13"/>
  <c r="G7" i="13"/>
  <c r="H7" i="13" s="1"/>
  <c r="I7" i="13" s="1"/>
  <c r="J7" i="13" s="1"/>
  <c r="K7" i="13"/>
  <c r="L7" i="13" s="1"/>
  <c r="M7" i="13" s="1"/>
  <c r="N7" i="13" s="1"/>
  <c r="O7" i="13" s="1"/>
  <c r="P7" i="13" s="1"/>
  <c r="Q7" i="13" s="1"/>
  <c r="R7" i="13" s="1"/>
  <c r="S7" i="13" s="1"/>
  <c r="T7" i="13" s="1"/>
  <c r="U7" i="13" s="1"/>
  <c r="V7" i="13" s="1"/>
  <c r="W7" i="13" s="1"/>
  <c r="X7" i="13" s="1"/>
  <c r="Y7" i="13" s="1"/>
  <c r="Z7" i="13" s="1"/>
  <c r="AA7" i="13" s="1"/>
  <c r="AB7" i="13" s="1"/>
  <c r="AC7" i="13" s="1"/>
  <c r="AD7" i="13" s="1"/>
  <c r="F8" i="13"/>
  <c r="G8" i="13" s="1"/>
  <c r="H8" i="13" s="1"/>
  <c r="I8" i="13" s="1"/>
  <c r="J8" i="13"/>
  <c r="K8" i="13" s="1"/>
  <c r="L8" i="13" s="1"/>
  <c r="M8" i="13" s="1"/>
  <c r="N8" i="13" s="1"/>
  <c r="O8" i="13" s="1"/>
  <c r="P8" i="13" s="1"/>
  <c r="Q8" i="13" s="1"/>
  <c r="R8" i="13" s="1"/>
  <c r="S8" i="13" s="1"/>
  <c r="T8" i="13" s="1"/>
  <c r="U8" i="13" s="1"/>
  <c r="V8" i="13" s="1"/>
  <c r="W8" i="13" s="1"/>
  <c r="X8" i="13" s="1"/>
  <c r="Y8" i="13" s="1"/>
  <c r="Z8" i="13" s="1"/>
  <c r="AA8" i="13" s="1"/>
  <c r="AB8" i="13" s="1"/>
  <c r="AC8" i="13" s="1"/>
  <c r="AD8" i="13" s="1"/>
  <c r="F9" i="13"/>
  <c r="G9" i="13" s="1"/>
  <c r="H9" i="13" s="1"/>
  <c r="I9" i="13" s="1"/>
  <c r="J9" i="13" s="1"/>
  <c r="K9" i="13" s="1"/>
  <c r="L9" i="13" s="1"/>
  <c r="M9" i="13" s="1"/>
  <c r="N9" i="13" s="1"/>
  <c r="O9" i="13" s="1"/>
  <c r="P9" i="13" s="1"/>
  <c r="Q9" i="13" s="1"/>
  <c r="R9" i="13" s="1"/>
  <c r="S9" i="13" s="1"/>
  <c r="T9" i="13" s="1"/>
  <c r="U9" i="13" s="1"/>
  <c r="V9" i="13" s="1"/>
  <c r="W9" i="13" s="1"/>
  <c r="X9" i="13" s="1"/>
  <c r="Y9" i="13" s="1"/>
  <c r="Z9" i="13" s="1"/>
  <c r="AA9" i="13" s="1"/>
  <c r="AB9" i="13" s="1"/>
  <c r="AC9" i="13" s="1"/>
  <c r="AD9" i="13" s="1"/>
  <c r="F10" i="13"/>
  <c r="G10" i="13" s="1"/>
  <c r="H10" i="13"/>
  <c r="I10" i="13" s="1"/>
  <c r="J10" i="13" s="1"/>
  <c r="K10" i="13" s="1"/>
  <c r="L10" i="13" s="1"/>
  <c r="M10" i="13" s="1"/>
  <c r="N10" i="13" s="1"/>
  <c r="O10" i="13" s="1"/>
  <c r="P10" i="13" s="1"/>
  <c r="Q10" i="13" s="1"/>
  <c r="R10" i="13" s="1"/>
  <c r="S10" i="13" s="1"/>
  <c r="T10" i="13" s="1"/>
  <c r="U10" i="13" s="1"/>
  <c r="V10" i="13" s="1"/>
  <c r="W10" i="13" s="1"/>
  <c r="X10" i="13" s="1"/>
  <c r="Y10" i="13" s="1"/>
  <c r="Z10" i="13" s="1"/>
  <c r="AA10" i="13" s="1"/>
  <c r="AB10" i="13" s="1"/>
  <c r="AC10" i="13" s="1"/>
  <c r="AD10" i="13" s="1"/>
  <c r="F11" i="13"/>
  <c r="G11" i="13"/>
  <c r="H11" i="13" s="1"/>
  <c r="I11" i="13" s="1"/>
  <c r="J11" i="13" s="1"/>
  <c r="K11" i="13"/>
  <c r="L11" i="13" s="1"/>
  <c r="M11" i="13" s="1"/>
  <c r="N11" i="13" s="1"/>
  <c r="O11" i="13" s="1"/>
  <c r="P11" i="13" s="1"/>
  <c r="Q11" i="13" s="1"/>
  <c r="R11" i="13" s="1"/>
  <c r="S11" i="13" s="1"/>
  <c r="T11" i="13" s="1"/>
  <c r="U11" i="13" s="1"/>
  <c r="V11" i="13" s="1"/>
  <c r="W11" i="13" s="1"/>
  <c r="X11" i="13" s="1"/>
  <c r="Y11" i="13" s="1"/>
  <c r="Z11" i="13" s="1"/>
  <c r="AA11" i="13" s="1"/>
  <c r="AB11" i="13" s="1"/>
  <c r="AC11" i="13" s="1"/>
  <c r="AD11" i="13" s="1"/>
  <c r="F12" i="13"/>
  <c r="G12" i="13" s="1"/>
  <c r="H12" i="13" s="1"/>
  <c r="I12" i="13" s="1"/>
  <c r="J12" i="13"/>
  <c r="K12" i="13" s="1"/>
  <c r="L12" i="13" s="1"/>
  <c r="M12" i="13" s="1"/>
  <c r="N12" i="13" s="1"/>
  <c r="O12" i="13" s="1"/>
  <c r="P12" i="13" s="1"/>
  <c r="Q12" i="13" s="1"/>
  <c r="R12" i="13" s="1"/>
  <c r="S12" i="13" s="1"/>
  <c r="T12" i="13" s="1"/>
  <c r="U12" i="13" s="1"/>
  <c r="V12" i="13" s="1"/>
  <c r="W12" i="13" s="1"/>
  <c r="X12" i="13" s="1"/>
  <c r="Y12" i="13" s="1"/>
  <c r="Z12" i="13" s="1"/>
  <c r="AA12" i="13" s="1"/>
  <c r="AB12" i="13" s="1"/>
  <c r="AC12" i="13" s="1"/>
  <c r="AD12" i="13" s="1"/>
  <c r="F13" i="13"/>
  <c r="G13" i="13"/>
  <c r="H13" i="13" s="1"/>
  <c r="I13" i="13"/>
  <c r="J13" i="13" s="1"/>
  <c r="K13" i="13" s="1"/>
  <c r="L13" i="13" s="1"/>
  <c r="M13" i="13" s="1"/>
  <c r="N13" i="13" s="1"/>
  <c r="O13" i="13" s="1"/>
  <c r="P13" i="13" s="1"/>
  <c r="Q13" i="13" s="1"/>
  <c r="R13" i="13" s="1"/>
  <c r="S13" i="13" s="1"/>
  <c r="T13" i="13" s="1"/>
  <c r="U13" i="13" s="1"/>
  <c r="V13" i="13" s="1"/>
  <c r="W13" i="13" s="1"/>
  <c r="X13" i="13" s="1"/>
  <c r="Y13" i="13" s="1"/>
  <c r="Z13" i="13" s="1"/>
  <c r="AA13" i="13" s="1"/>
  <c r="AB13" i="13" s="1"/>
  <c r="AC13" i="13" s="1"/>
  <c r="AD13" i="13" s="1"/>
  <c r="F14" i="13"/>
  <c r="G14" i="13" s="1"/>
  <c r="H14" i="13" s="1"/>
  <c r="I14" i="13" s="1"/>
  <c r="J14" i="13" s="1"/>
  <c r="K14" i="13" s="1"/>
  <c r="L14" i="13" s="1"/>
  <c r="M14" i="13" s="1"/>
  <c r="N14" i="13" s="1"/>
  <c r="O14" i="13" s="1"/>
  <c r="P14" i="13" s="1"/>
  <c r="Q14" i="13" s="1"/>
  <c r="R14" i="13" s="1"/>
  <c r="S14" i="13" s="1"/>
  <c r="T14" i="13" s="1"/>
  <c r="U14" i="13" s="1"/>
  <c r="V14" i="13" s="1"/>
  <c r="W14" i="13" s="1"/>
  <c r="X14" i="13" s="1"/>
  <c r="Y14" i="13" s="1"/>
  <c r="Z14" i="13" s="1"/>
  <c r="AA14" i="13" s="1"/>
  <c r="AB14" i="13" s="1"/>
  <c r="AC14" i="13" s="1"/>
  <c r="AD14" i="13" s="1"/>
  <c r="F15" i="13"/>
  <c r="G15" i="13"/>
  <c r="H15" i="13" s="1"/>
  <c r="I15" i="13" s="1"/>
  <c r="J15" i="13" s="1"/>
  <c r="K15" i="13" s="1"/>
  <c r="L15" i="13" s="1"/>
  <c r="M15" i="13" s="1"/>
  <c r="N15" i="13" s="1"/>
  <c r="O15" i="13" s="1"/>
  <c r="P15" i="13" s="1"/>
  <c r="Q15" i="13" s="1"/>
  <c r="R15" i="13" s="1"/>
  <c r="S15" i="13" s="1"/>
  <c r="T15" i="13" s="1"/>
  <c r="U15" i="13" s="1"/>
  <c r="V15" i="13" s="1"/>
  <c r="W15" i="13" s="1"/>
  <c r="X15" i="13" s="1"/>
  <c r="Y15" i="13" s="1"/>
  <c r="Z15" i="13" s="1"/>
  <c r="AA15" i="13" s="1"/>
  <c r="AB15" i="13" s="1"/>
  <c r="AC15" i="13" s="1"/>
  <c r="AD15" i="13" s="1"/>
  <c r="F16" i="13"/>
  <c r="G16" i="13" s="1"/>
  <c r="H16" i="13" s="1"/>
  <c r="I16" i="13" s="1"/>
  <c r="J16" i="13" s="1"/>
  <c r="K16" i="13" s="1"/>
  <c r="L16" i="13" s="1"/>
  <c r="M16" i="13" s="1"/>
  <c r="N16" i="13" s="1"/>
  <c r="O16" i="13" s="1"/>
  <c r="P16" i="13" s="1"/>
  <c r="Q16" i="13" s="1"/>
  <c r="R16" i="13" s="1"/>
  <c r="S16" i="13" s="1"/>
  <c r="T16" i="13" s="1"/>
  <c r="U16" i="13" s="1"/>
  <c r="V16" i="13" s="1"/>
  <c r="W16" i="13" s="1"/>
  <c r="X16" i="13" s="1"/>
  <c r="Y16" i="13" s="1"/>
  <c r="Z16" i="13" s="1"/>
  <c r="AA16" i="13" s="1"/>
  <c r="AB16" i="13" s="1"/>
  <c r="AC16" i="13" s="1"/>
  <c r="AD16" i="13" s="1"/>
  <c r="F17" i="13"/>
  <c r="G17" i="13"/>
  <c r="H17" i="13" s="1"/>
  <c r="I17" i="13" s="1"/>
  <c r="J17" i="13" s="1"/>
  <c r="K17" i="13" s="1"/>
  <c r="L17" i="13" s="1"/>
  <c r="M17" i="13" s="1"/>
  <c r="N17" i="13" s="1"/>
  <c r="O17" i="13" s="1"/>
  <c r="P17" i="13" s="1"/>
  <c r="Q17" i="13" s="1"/>
  <c r="R17" i="13" s="1"/>
  <c r="S17" i="13" s="1"/>
  <c r="T17" i="13" s="1"/>
  <c r="U17" i="13" s="1"/>
  <c r="V17" i="13" s="1"/>
  <c r="W17" i="13" s="1"/>
  <c r="X17" i="13" s="1"/>
  <c r="Y17" i="13" s="1"/>
  <c r="Z17" i="13" s="1"/>
  <c r="AA17" i="13" s="1"/>
  <c r="AB17" i="13" s="1"/>
  <c r="AC17" i="13" s="1"/>
  <c r="AD17" i="13" s="1"/>
  <c r="F18" i="13"/>
  <c r="G18" i="13" s="1"/>
  <c r="H18" i="13"/>
  <c r="I18" i="13" s="1"/>
  <c r="J18" i="13" s="1"/>
  <c r="K18" i="13" s="1"/>
  <c r="L18" i="13" s="1"/>
  <c r="M18" i="13" s="1"/>
  <c r="N18" i="13" s="1"/>
  <c r="O18" i="13" s="1"/>
  <c r="P18" i="13" s="1"/>
  <c r="Q18" i="13" s="1"/>
  <c r="R18" i="13" s="1"/>
  <c r="S18" i="13" s="1"/>
  <c r="T18" i="13" s="1"/>
  <c r="U18" i="13" s="1"/>
  <c r="V18" i="13" s="1"/>
  <c r="W18" i="13" s="1"/>
  <c r="X18" i="13" s="1"/>
  <c r="Y18" i="13" s="1"/>
  <c r="Z18" i="13" s="1"/>
  <c r="AA18" i="13" s="1"/>
  <c r="AB18" i="13" s="1"/>
  <c r="AC18" i="13" s="1"/>
  <c r="AD18" i="13" s="1"/>
  <c r="G4" i="13"/>
  <c r="H4" i="13"/>
  <c r="I4" i="13"/>
  <c r="J4" i="13"/>
  <c r="K4" i="13" s="1"/>
  <c r="F4" i="13"/>
  <c r="D63" i="13"/>
  <c r="C101" i="11" s="1"/>
  <c r="E63" i="13"/>
  <c r="F63" i="13"/>
  <c r="G63" i="13"/>
  <c r="H63" i="13"/>
  <c r="I63" i="13"/>
  <c r="J63" i="13"/>
  <c r="K63" i="13"/>
  <c r="C63" i="13"/>
  <c r="D46" i="13"/>
  <c r="E46" i="13" s="1"/>
  <c r="F46" i="13" s="1"/>
  <c r="G46" i="13" s="1"/>
  <c r="H46" i="13" s="1"/>
  <c r="I46" i="13" s="1"/>
  <c r="J46" i="13" s="1"/>
  <c r="K46" i="13" s="1"/>
  <c r="L46" i="13" s="1"/>
  <c r="M46" i="13" s="1"/>
  <c r="N46" i="13" s="1"/>
  <c r="O46" i="13" s="1"/>
  <c r="P46" i="13" s="1"/>
  <c r="Q46" i="13" s="1"/>
  <c r="R46" i="13" s="1"/>
  <c r="S46" i="13" s="1"/>
  <c r="T46" i="13" s="1"/>
  <c r="U46" i="13" s="1"/>
  <c r="V46" i="13" s="1"/>
  <c r="W46" i="13" s="1"/>
  <c r="X46" i="13" s="1"/>
  <c r="Y46" i="13" s="1"/>
  <c r="Z46" i="13" s="1"/>
  <c r="AA46" i="13" s="1"/>
  <c r="AB46" i="13" s="1"/>
  <c r="AC46" i="13" s="1"/>
  <c r="AD46" i="13" s="1"/>
  <c r="E39" i="13"/>
  <c r="E19" i="13"/>
  <c r="D24" i="13"/>
  <c r="E24" i="13" s="1"/>
  <c r="F24" i="13" s="1"/>
  <c r="G24" i="13" s="1"/>
  <c r="H24" i="13" s="1"/>
  <c r="I24" i="13" s="1"/>
  <c r="J24" i="13" s="1"/>
  <c r="K24" i="13" s="1"/>
  <c r="L24" i="13" s="1"/>
  <c r="M24" i="13" s="1"/>
  <c r="N24" i="13" s="1"/>
  <c r="O24" i="13" s="1"/>
  <c r="P24" i="13" s="1"/>
  <c r="Q24" i="13" s="1"/>
  <c r="R24" i="13" s="1"/>
  <c r="S24" i="13" s="1"/>
  <c r="T24" i="13" s="1"/>
  <c r="U24" i="13" s="1"/>
  <c r="V24" i="13" s="1"/>
  <c r="W24" i="13" s="1"/>
  <c r="X24" i="13" s="1"/>
  <c r="Y24" i="13" s="1"/>
  <c r="Z24" i="13" s="1"/>
  <c r="AA24" i="13" s="1"/>
  <c r="AB24" i="13" s="1"/>
  <c r="AC24" i="13" s="1"/>
  <c r="AD24" i="13" s="1"/>
  <c r="D3" i="13"/>
  <c r="E3" i="13" s="1"/>
  <c r="F3" i="13" s="1"/>
  <c r="G3" i="13" s="1"/>
  <c r="H3" i="13" s="1"/>
  <c r="I3" i="13" s="1"/>
  <c r="J3" i="13" s="1"/>
  <c r="K3" i="13" s="1"/>
  <c r="L3" i="13" s="1"/>
  <c r="M3" i="13" s="1"/>
  <c r="N3" i="13" s="1"/>
  <c r="O3" i="13" s="1"/>
  <c r="P3" i="13" s="1"/>
  <c r="Q3" i="13" s="1"/>
  <c r="R3" i="13" s="1"/>
  <c r="S3" i="13" s="1"/>
  <c r="T3" i="13" s="1"/>
  <c r="U3" i="13" s="1"/>
  <c r="V3" i="13" s="1"/>
  <c r="W3" i="13" s="1"/>
  <c r="X3" i="13" s="1"/>
  <c r="Y3" i="13" s="1"/>
  <c r="Z3" i="13" s="1"/>
  <c r="AA3" i="13" s="1"/>
  <c r="AB3" i="13" s="1"/>
  <c r="AC3" i="13" s="1"/>
  <c r="AD3" i="13" s="1"/>
  <c r="M63" i="13" l="1"/>
  <c r="N48" i="13"/>
  <c r="O48" i="13" s="1"/>
  <c r="P48" i="13" s="1"/>
  <c r="Q48" i="13" s="1"/>
  <c r="R48" i="13" s="1"/>
  <c r="S48" i="13" s="1"/>
  <c r="T48" i="13" s="1"/>
  <c r="U48" i="13" s="1"/>
  <c r="V48" i="13" s="1"/>
  <c r="W48" i="13" s="1"/>
  <c r="X48" i="13" s="1"/>
  <c r="Y48" i="13" s="1"/>
  <c r="Z48" i="13" s="1"/>
  <c r="AA48" i="13" s="1"/>
  <c r="AB48" i="13" s="1"/>
  <c r="AC48" i="13" s="1"/>
  <c r="AD48" i="13" s="1"/>
  <c r="L63" i="13"/>
  <c r="O47" i="13"/>
  <c r="G29" i="13"/>
  <c r="F39" i="13"/>
  <c r="I25" i="13"/>
  <c r="F19" i="13"/>
  <c r="G19" i="13"/>
  <c r="H5" i="13"/>
  <c r="L4" i="13"/>
  <c r="K6" i="2"/>
  <c r="L6" i="2"/>
  <c r="C100" i="11"/>
  <c r="D100" i="11" s="1"/>
  <c r="E100" i="11" s="1"/>
  <c r="F100" i="11" s="1"/>
  <c r="G100" i="11" s="1"/>
  <c r="H100" i="11" s="1"/>
  <c r="I100" i="11" s="1"/>
  <c r="J100" i="11" s="1"/>
  <c r="K100" i="11" s="1"/>
  <c r="L100" i="11" s="1"/>
  <c r="M100" i="11" s="1"/>
  <c r="N100" i="11" s="1"/>
  <c r="O100" i="11" s="1"/>
  <c r="P100" i="11" s="1"/>
  <c r="Q100" i="11" s="1"/>
  <c r="R100" i="11" s="1"/>
  <c r="S100" i="11" s="1"/>
  <c r="T100" i="11" s="1"/>
  <c r="U100" i="11" s="1"/>
  <c r="V100" i="11" s="1"/>
  <c r="W100" i="11" s="1"/>
  <c r="X100" i="11" s="1"/>
  <c r="Y100" i="11" s="1"/>
  <c r="Z100" i="11" s="1"/>
  <c r="AA100" i="11" s="1"/>
  <c r="AB100" i="11" s="1"/>
  <c r="AC100" i="11" s="1"/>
  <c r="E51" i="12"/>
  <c r="F51" i="12" s="1"/>
  <c r="G51" i="12" s="1"/>
  <c r="H51" i="12" s="1"/>
  <c r="N32" i="12"/>
  <c r="N33" i="12" s="1"/>
  <c r="O32" i="12"/>
  <c r="O33" i="12" s="1"/>
  <c r="P32" i="12"/>
  <c r="P33" i="12" s="1"/>
  <c r="Q32" i="12"/>
  <c r="Q33" i="12" s="1"/>
  <c r="R32" i="12"/>
  <c r="R33" i="12" s="1"/>
  <c r="S32" i="12"/>
  <c r="S33" i="12" s="1"/>
  <c r="T32" i="12"/>
  <c r="T33" i="12" s="1"/>
  <c r="U32" i="12"/>
  <c r="U33" i="12" s="1"/>
  <c r="V32" i="12"/>
  <c r="V33" i="12" s="1"/>
  <c r="W32" i="12"/>
  <c r="W33" i="12" s="1"/>
  <c r="X32" i="12"/>
  <c r="X33" i="12" s="1"/>
  <c r="Y32" i="12"/>
  <c r="Y33" i="12" s="1"/>
  <c r="Z32" i="12"/>
  <c r="Z33" i="12" s="1"/>
  <c r="AA32" i="12"/>
  <c r="AA33" i="12" s="1"/>
  <c r="AB32" i="12"/>
  <c r="AB33" i="12" s="1"/>
  <c r="AC32" i="12"/>
  <c r="AC33" i="12" s="1"/>
  <c r="X36" i="12"/>
  <c r="Y36" i="12"/>
  <c r="Z36" i="12"/>
  <c r="AA36" i="12"/>
  <c r="AB36" i="12"/>
  <c r="AC36" i="12"/>
  <c r="X28" i="12"/>
  <c r="Y28" i="12" s="1"/>
  <c r="Z28" i="12" s="1"/>
  <c r="AA28" i="12" s="1"/>
  <c r="AB28" i="12" s="1"/>
  <c r="AC28" i="12" s="1"/>
  <c r="X34" i="12"/>
  <c r="Y34" i="12"/>
  <c r="Z34" i="12"/>
  <c r="AA34" i="12"/>
  <c r="AB34" i="12"/>
  <c r="AC34" i="12"/>
  <c r="Y45" i="12"/>
  <c r="Z45" i="12"/>
  <c r="AA45" i="12"/>
  <c r="AB45" i="12"/>
  <c r="AC45" i="12"/>
  <c r="X24" i="12"/>
  <c r="Y24" i="12"/>
  <c r="Z24" i="12"/>
  <c r="AA24" i="12"/>
  <c r="AB24" i="12"/>
  <c r="AC24" i="12"/>
  <c r="B24" i="12"/>
  <c r="C24" i="12"/>
  <c r="C20" i="12"/>
  <c r="D20" i="12"/>
  <c r="B20" i="12"/>
  <c r="B30" i="12" s="1"/>
  <c r="B49" i="12"/>
  <c r="B36" i="12"/>
  <c r="C30" i="12"/>
  <c r="C28" i="12"/>
  <c r="D28" i="12" s="1"/>
  <c r="E28" i="12" s="1"/>
  <c r="F28" i="12" s="1"/>
  <c r="G28" i="12" s="1"/>
  <c r="H28" i="12" s="1"/>
  <c r="I28" i="12" s="1"/>
  <c r="J28" i="12" s="1"/>
  <c r="K28" i="12" s="1"/>
  <c r="L28" i="12" s="1"/>
  <c r="M28" i="12" s="1"/>
  <c r="N28" i="12" s="1"/>
  <c r="O28" i="12" s="1"/>
  <c r="P28" i="12" s="1"/>
  <c r="Q28" i="12" s="1"/>
  <c r="R28" i="12" s="1"/>
  <c r="S28" i="12" s="1"/>
  <c r="T28" i="12" s="1"/>
  <c r="U28" i="12" s="1"/>
  <c r="V28" i="12" s="1"/>
  <c r="W28" i="12" s="1"/>
  <c r="W34" i="12"/>
  <c r="W36" i="12" s="1"/>
  <c r="V34" i="12"/>
  <c r="V36" i="12" s="1"/>
  <c r="U34" i="12"/>
  <c r="U36" i="12" s="1"/>
  <c r="T34" i="12"/>
  <c r="T36" i="12" s="1"/>
  <c r="S34" i="12"/>
  <c r="S36" i="12" s="1"/>
  <c r="R34" i="12"/>
  <c r="R36" i="12" s="1"/>
  <c r="Q34" i="12"/>
  <c r="Q36" i="12" s="1"/>
  <c r="P34" i="12"/>
  <c r="P36" i="12" s="1"/>
  <c r="O34" i="12"/>
  <c r="O36" i="12" s="1"/>
  <c r="N34" i="12"/>
  <c r="N36" i="12" s="1"/>
  <c r="M34" i="12"/>
  <c r="M36" i="12" s="1"/>
  <c r="L34" i="12"/>
  <c r="L36" i="12" s="1"/>
  <c r="K34" i="12"/>
  <c r="K36" i="12" s="1"/>
  <c r="J34" i="12"/>
  <c r="J36" i="12" s="1"/>
  <c r="I34" i="12"/>
  <c r="I36" i="12" s="1"/>
  <c r="H34" i="12"/>
  <c r="G34" i="12"/>
  <c r="G36" i="12" s="1"/>
  <c r="F34" i="12"/>
  <c r="F36" i="12" s="1"/>
  <c r="E34" i="12"/>
  <c r="E36" i="12" s="1"/>
  <c r="D3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12" i="12"/>
  <c r="D12" i="12" s="1"/>
  <c r="E12" i="12" s="1"/>
  <c r="F12" i="12" s="1"/>
  <c r="G12" i="12" s="1"/>
  <c r="H12" i="12" s="1"/>
  <c r="I12" i="12" s="1"/>
  <c r="J12" i="12" s="1"/>
  <c r="K12" i="12" s="1"/>
  <c r="L12" i="12" s="1"/>
  <c r="M12" i="12" s="1"/>
  <c r="N12" i="12" s="1"/>
  <c r="O12" i="12" s="1"/>
  <c r="P12" i="12" s="1"/>
  <c r="Q12" i="12" s="1"/>
  <c r="R12" i="12" s="1"/>
  <c r="S12" i="12" s="1"/>
  <c r="T12" i="12" s="1"/>
  <c r="U12" i="12" s="1"/>
  <c r="V12" i="12" s="1"/>
  <c r="W12" i="12" s="1"/>
  <c r="X12" i="12" s="1"/>
  <c r="Y12" i="12" s="1"/>
  <c r="Z12" i="12" s="1"/>
  <c r="AA12" i="12" s="1"/>
  <c r="AB12" i="12" s="1"/>
  <c r="AC12" i="12" s="1"/>
  <c r="N63" i="13" l="1"/>
  <c r="P47" i="13"/>
  <c r="O63" i="13"/>
  <c r="H29" i="13"/>
  <c r="G39" i="13"/>
  <c r="J25" i="13"/>
  <c r="H19" i="13"/>
  <c r="I5" i="13"/>
  <c r="M4" i="13"/>
  <c r="I51" i="12"/>
  <c r="J51" i="12" s="1"/>
  <c r="K51" i="12" s="1"/>
  <c r="L51" i="12" s="1"/>
  <c r="M51" i="12" s="1"/>
  <c r="N51" i="12" s="1"/>
  <c r="O51" i="12" s="1"/>
  <c r="P51" i="12" s="1"/>
  <c r="Q51" i="12" s="1"/>
  <c r="R51" i="12" s="1"/>
  <c r="S51" i="12" s="1"/>
  <c r="T51" i="12" s="1"/>
  <c r="U51" i="12" s="1"/>
  <c r="D30" i="12"/>
  <c r="C122" i="11" l="1"/>
  <c r="B122" i="11"/>
  <c r="Q47" i="13"/>
  <c r="P63" i="13"/>
  <c r="I29" i="13"/>
  <c r="H39" i="13"/>
  <c r="K25" i="13"/>
  <c r="J5" i="13"/>
  <c r="I19" i="13"/>
  <c r="N4" i="13"/>
  <c r="V51" i="12"/>
  <c r="W51" i="12" s="1"/>
  <c r="X51" i="12" s="1"/>
  <c r="D122" i="11" l="1"/>
  <c r="R47" i="13"/>
  <c r="Q63" i="13"/>
  <c r="J29" i="13"/>
  <c r="I39" i="13"/>
  <c r="L25" i="13"/>
  <c r="K5" i="13"/>
  <c r="J19" i="13"/>
  <c r="O4" i="13"/>
  <c r="Y51" i="12"/>
  <c r="E122" i="11" l="1"/>
  <c r="S47" i="13"/>
  <c r="R63" i="13"/>
  <c r="K29" i="13"/>
  <c r="J39" i="13"/>
  <c r="M25" i="13"/>
  <c r="L5" i="13"/>
  <c r="K19" i="13"/>
  <c r="P4" i="13"/>
  <c r="Z51" i="12"/>
  <c r="G122" i="11" l="1"/>
  <c r="F122" i="11"/>
  <c r="S63" i="13"/>
  <c r="T47" i="13"/>
  <c r="L29" i="13"/>
  <c r="K39" i="13"/>
  <c r="N25" i="13"/>
  <c r="M5" i="13"/>
  <c r="L19" i="13"/>
  <c r="Q4" i="13"/>
  <c r="AA51" i="12"/>
  <c r="H122" i="11" l="1"/>
  <c r="U47" i="13"/>
  <c r="T63" i="13"/>
  <c r="M29" i="13"/>
  <c r="L39" i="13"/>
  <c r="O25" i="13"/>
  <c r="N5" i="13"/>
  <c r="M19" i="13"/>
  <c r="R4" i="13"/>
  <c r="AB51" i="12"/>
  <c r="V47" i="13" l="1"/>
  <c r="U63" i="13"/>
  <c r="N29" i="13"/>
  <c r="M39" i="13"/>
  <c r="P25" i="13"/>
  <c r="O5" i="13"/>
  <c r="N19" i="13"/>
  <c r="S4" i="13"/>
  <c r="AC51" i="12"/>
  <c r="J122" i="11" l="1"/>
  <c r="J27" i="4" s="1"/>
  <c r="I122" i="11"/>
  <c r="W47" i="13"/>
  <c r="V63" i="13"/>
  <c r="O29" i="13"/>
  <c r="N39" i="13"/>
  <c r="Q25" i="13"/>
  <c r="P5" i="13"/>
  <c r="O19" i="13"/>
  <c r="T4" i="13"/>
  <c r="K122" i="11" l="1"/>
  <c r="K27" i="4" s="1"/>
  <c r="X47" i="13"/>
  <c r="W63" i="13"/>
  <c r="P29" i="13"/>
  <c r="O39" i="13"/>
  <c r="R25" i="13"/>
  <c r="Q5" i="13"/>
  <c r="P19" i="13"/>
  <c r="U4" i="13"/>
  <c r="Y47" i="13" l="1"/>
  <c r="X63" i="13"/>
  <c r="Q29" i="13"/>
  <c r="P39" i="13"/>
  <c r="S25" i="13"/>
  <c r="R5" i="13"/>
  <c r="Q19" i="13"/>
  <c r="V4" i="13"/>
  <c r="L122" i="11" l="1"/>
  <c r="L27" i="4" s="1"/>
  <c r="Z47" i="13"/>
  <c r="Y63" i="13"/>
  <c r="R29" i="13"/>
  <c r="Q39" i="13"/>
  <c r="T25" i="13"/>
  <c r="S5" i="13"/>
  <c r="R19" i="13"/>
  <c r="W4" i="13"/>
  <c r="M122" i="11" l="1"/>
  <c r="M27" i="4" s="1"/>
  <c r="AA47" i="13"/>
  <c r="Z63" i="13"/>
  <c r="S29" i="13"/>
  <c r="R39" i="13"/>
  <c r="U25" i="13"/>
  <c r="T5" i="13"/>
  <c r="S19" i="13"/>
  <c r="X4" i="13"/>
  <c r="O122" i="11" l="1"/>
  <c r="O27" i="4" s="1"/>
  <c r="N122" i="11"/>
  <c r="N27" i="4" s="1"/>
  <c r="AA63" i="13"/>
  <c r="AB47" i="13"/>
  <c r="T29" i="13"/>
  <c r="S39" i="13"/>
  <c r="V25" i="13"/>
  <c r="U5" i="13"/>
  <c r="T19" i="13"/>
  <c r="Y4" i="13"/>
  <c r="AC47" i="13" l="1"/>
  <c r="AB63" i="13"/>
  <c r="U29" i="13"/>
  <c r="T39" i="13"/>
  <c r="W25" i="13"/>
  <c r="V5" i="13"/>
  <c r="U19" i="13"/>
  <c r="Z4" i="13"/>
  <c r="P122" i="11" l="1"/>
  <c r="P27" i="4" s="1"/>
  <c r="AD47" i="13"/>
  <c r="AD63" i="13" s="1"/>
  <c r="AC63" i="13"/>
  <c r="V29" i="13"/>
  <c r="U39" i="13"/>
  <c r="X25" i="13"/>
  <c r="W5" i="13"/>
  <c r="V19" i="13"/>
  <c r="AA4" i="13"/>
  <c r="Q122" i="11" l="1"/>
  <c r="Q27" i="4" s="1"/>
  <c r="R122" i="11"/>
  <c r="R27" i="4" s="1"/>
  <c r="W29" i="13"/>
  <c r="V39" i="13"/>
  <c r="Y25" i="13"/>
  <c r="X5" i="13"/>
  <c r="W19" i="13"/>
  <c r="AB4" i="13"/>
  <c r="S122" i="11" l="1"/>
  <c r="S27" i="4" s="1"/>
  <c r="X29" i="13"/>
  <c r="W39" i="13"/>
  <c r="Z25" i="13"/>
  <c r="Y5" i="13"/>
  <c r="X19" i="13"/>
  <c r="AC4" i="13"/>
  <c r="Y29" i="13" l="1"/>
  <c r="X39" i="13"/>
  <c r="AA25" i="13"/>
  <c r="Z5" i="13"/>
  <c r="Y19" i="13"/>
  <c r="AD4" i="13"/>
  <c r="T122" i="11" l="1"/>
  <c r="T27" i="4" s="1"/>
  <c r="Z29" i="13"/>
  <c r="Y39" i="13"/>
  <c r="AB25" i="13"/>
  <c r="AA5" i="13"/>
  <c r="Z19" i="13"/>
  <c r="V122" i="11" l="1"/>
  <c r="V27" i="4" s="1"/>
  <c r="U122" i="11"/>
  <c r="U27" i="4" s="1"/>
  <c r="AA29" i="13"/>
  <c r="Z39" i="13"/>
  <c r="AC25" i="13"/>
  <c r="AB5" i="13"/>
  <c r="AA19" i="13"/>
  <c r="AB29" i="13" l="1"/>
  <c r="AA39" i="13"/>
  <c r="AD25" i="13"/>
  <c r="AC5" i="13"/>
  <c r="AB19" i="13"/>
  <c r="W122" i="11" l="1"/>
  <c r="W27" i="4" s="1"/>
  <c r="AC29" i="13"/>
  <c r="AB39" i="13"/>
  <c r="AD5" i="13"/>
  <c r="AD19" i="13" s="1"/>
  <c r="AC19" i="13"/>
  <c r="X122" i="11" l="1"/>
  <c r="X27" i="4" s="1"/>
  <c r="AD29" i="13"/>
  <c r="AD39" i="13" s="1"/>
  <c r="AC39" i="13"/>
  <c r="Y122" i="11" l="1"/>
  <c r="Y27" i="4" s="1"/>
  <c r="Z122" i="11" l="1"/>
  <c r="Z27" i="4" s="1"/>
  <c r="F6" i="2"/>
  <c r="D50" i="11"/>
  <c r="D37" i="11"/>
  <c r="E37" i="11" s="1"/>
  <c r="F37" i="11" s="1"/>
  <c r="G37" i="11" s="1"/>
  <c r="H37" i="11" s="1"/>
  <c r="I37" i="11" s="1"/>
  <c r="J37" i="11" s="1"/>
  <c r="K37" i="11" s="1"/>
  <c r="L37" i="11" s="1"/>
  <c r="M37" i="11" s="1"/>
  <c r="N37" i="11" s="1"/>
  <c r="O37" i="11" s="1"/>
  <c r="P37" i="11" s="1"/>
  <c r="Q37" i="11" s="1"/>
  <c r="R37" i="11" s="1"/>
  <c r="S37" i="11" s="1"/>
  <c r="T37" i="11" s="1"/>
  <c r="U37" i="11" s="1"/>
  <c r="V37" i="11" s="1"/>
  <c r="W37" i="11" s="1"/>
  <c r="X37" i="11" s="1"/>
  <c r="Y37" i="11" s="1"/>
  <c r="Z37" i="11" s="1"/>
  <c r="AA37" i="11" s="1"/>
  <c r="AB37" i="11" s="1"/>
  <c r="AC37" i="11" s="1"/>
  <c r="D36" i="11"/>
  <c r="E36" i="11" s="1"/>
  <c r="F36" i="11" s="1"/>
  <c r="G36" i="11" s="1"/>
  <c r="H36" i="11" s="1"/>
  <c r="I36" i="11" s="1"/>
  <c r="J36" i="11" s="1"/>
  <c r="K36" i="11" s="1"/>
  <c r="L36" i="11" s="1"/>
  <c r="M36" i="11" s="1"/>
  <c r="N36" i="11" s="1"/>
  <c r="O36" i="11" s="1"/>
  <c r="P36" i="11" s="1"/>
  <c r="Q36" i="11" s="1"/>
  <c r="R36" i="11" s="1"/>
  <c r="S36" i="11" s="1"/>
  <c r="T36" i="11" s="1"/>
  <c r="U36" i="11" s="1"/>
  <c r="V36" i="11" s="1"/>
  <c r="W36" i="11" s="1"/>
  <c r="X36" i="11" s="1"/>
  <c r="Y36" i="11" s="1"/>
  <c r="Z36" i="11" s="1"/>
  <c r="AA36" i="11" s="1"/>
  <c r="AB36" i="11" s="1"/>
  <c r="AC36" i="11" s="1"/>
  <c r="B51" i="11"/>
  <c r="B30" i="11"/>
  <c r="C30" i="11"/>
  <c r="C57" i="11" s="1"/>
  <c r="D29" i="11"/>
  <c r="E29" i="11" s="1"/>
  <c r="F29" i="11" s="1"/>
  <c r="G29" i="11" s="1"/>
  <c r="H29" i="11" s="1"/>
  <c r="I29" i="11" s="1"/>
  <c r="J29" i="11" s="1"/>
  <c r="K29" i="11" s="1"/>
  <c r="L29" i="11" s="1"/>
  <c r="M29" i="11" s="1"/>
  <c r="N29" i="11" s="1"/>
  <c r="O29" i="11" s="1"/>
  <c r="P29" i="11" s="1"/>
  <c r="Q29" i="11" s="1"/>
  <c r="R29" i="11" s="1"/>
  <c r="S29" i="11" s="1"/>
  <c r="T29" i="11" s="1"/>
  <c r="U29" i="11" s="1"/>
  <c r="V29" i="11" s="1"/>
  <c r="W29" i="11" s="1"/>
  <c r="X29" i="11" s="1"/>
  <c r="Y29" i="11" s="1"/>
  <c r="Z29" i="11" s="1"/>
  <c r="AA29" i="11" s="1"/>
  <c r="AB29" i="11" s="1"/>
  <c r="AC29" i="11" s="1"/>
  <c r="D17" i="11"/>
  <c r="E17" i="11" s="1"/>
  <c r="F17" i="11" s="1"/>
  <c r="G17" i="11" s="1"/>
  <c r="H17" i="11" s="1"/>
  <c r="I17" i="11" s="1"/>
  <c r="J17" i="11" s="1"/>
  <c r="K17" i="11" s="1"/>
  <c r="L17" i="11" s="1"/>
  <c r="M17" i="11" s="1"/>
  <c r="N17" i="11" s="1"/>
  <c r="O17" i="11" s="1"/>
  <c r="P17" i="11" s="1"/>
  <c r="Q17" i="11" s="1"/>
  <c r="R17" i="11" s="1"/>
  <c r="S17" i="11" s="1"/>
  <c r="T17" i="11" s="1"/>
  <c r="U17" i="11" s="1"/>
  <c r="V17" i="11" s="1"/>
  <c r="W17" i="11" s="1"/>
  <c r="X17" i="11" s="1"/>
  <c r="Y17" i="11" s="1"/>
  <c r="Z17" i="11" s="1"/>
  <c r="AA17" i="11" s="1"/>
  <c r="AB17" i="11" s="1"/>
  <c r="AC17" i="11" s="1"/>
  <c r="D16" i="11"/>
  <c r="AA122" i="11" l="1"/>
  <c r="AA27" i="4" s="1"/>
  <c r="D30" i="11"/>
  <c r="E50" i="11"/>
  <c r="F50" i="11" s="1"/>
  <c r="G50" i="11" s="1"/>
  <c r="H50" i="11" s="1"/>
  <c r="I50" i="11" s="1"/>
  <c r="J50" i="11" s="1"/>
  <c r="K50" i="11" s="1"/>
  <c r="L50" i="11" s="1"/>
  <c r="M50" i="11" s="1"/>
  <c r="N50" i="11" s="1"/>
  <c r="O50" i="11" s="1"/>
  <c r="P50" i="11" s="1"/>
  <c r="Q50" i="11" s="1"/>
  <c r="R50" i="11" s="1"/>
  <c r="S50" i="11" s="1"/>
  <c r="T50" i="11" s="1"/>
  <c r="U50" i="11" s="1"/>
  <c r="V50" i="11" s="1"/>
  <c r="W50" i="11" s="1"/>
  <c r="X50" i="11" s="1"/>
  <c r="Y50" i="11" s="1"/>
  <c r="Z50" i="11" s="1"/>
  <c r="AA50" i="11" s="1"/>
  <c r="AB50" i="11" s="1"/>
  <c r="AC50" i="11" s="1"/>
  <c r="E16" i="11"/>
  <c r="D51" i="11"/>
  <c r="C11" i="4"/>
  <c r="C27" i="4" s="1"/>
  <c r="E51" i="11" l="1"/>
  <c r="AB122" i="11"/>
  <c r="AB27" i="4" s="1"/>
  <c r="AC122" i="11"/>
  <c r="AC27" i="4" s="1"/>
  <c r="H51" i="11"/>
  <c r="Q51" i="11"/>
  <c r="E30" i="11"/>
  <c r="F16" i="11"/>
  <c r="Y51" i="11"/>
  <c r="N51" i="11"/>
  <c r="S51" i="11"/>
  <c r="Z51" i="11"/>
  <c r="AB51" i="11"/>
  <c r="P51" i="11"/>
  <c r="L51" i="11"/>
  <c r="J51" i="11"/>
  <c r="O51" i="11"/>
  <c r="T51" i="11"/>
  <c r="U51" i="11"/>
  <c r="G51" i="11"/>
  <c r="W51" i="11"/>
  <c r="X51" i="11"/>
  <c r="M51" i="11"/>
  <c r="R51" i="11"/>
  <c r="F51" i="11"/>
  <c r="V51" i="11"/>
  <c r="K51" i="11"/>
  <c r="AA51" i="11"/>
  <c r="I51" i="11"/>
  <c r="AC51" i="11"/>
  <c r="A27" i="4"/>
  <c r="A15" i="12" s="1"/>
  <c r="A28" i="4"/>
  <c r="A29" i="4"/>
  <c r="A16" i="12" s="1"/>
  <c r="A30" i="4"/>
  <c r="A31" i="4"/>
  <c r="A32" i="4"/>
  <c r="A26" i="4"/>
  <c r="A24" i="4"/>
  <c r="A23" i="4"/>
  <c r="A13" i="12" s="1"/>
  <c r="C15" i="12"/>
  <c r="C56" i="11"/>
  <c r="C55" i="11"/>
  <c r="D55" i="11" s="1"/>
  <c r="E55" i="11" s="1"/>
  <c r="F55" i="11" s="1"/>
  <c r="G55" i="11" s="1"/>
  <c r="H55" i="11" s="1"/>
  <c r="I55" i="11" s="1"/>
  <c r="J55" i="11" s="1"/>
  <c r="K55" i="11" s="1"/>
  <c r="L55" i="11" s="1"/>
  <c r="M55" i="11" s="1"/>
  <c r="N55" i="11" s="1"/>
  <c r="O55" i="11" s="1"/>
  <c r="P55" i="11" s="1"/>
  <c r="Q55" i="11" s="1"/>
  <c r="R55" i="11" s="1"/>
  <c r="S55" i="11" s="1"/>
  <c r="T55" i="11" s="1"/>
  <c r="U55" i="11" s="1"/>
  <c r="V55" i="11" s="1"/>
  <c r="W55" i="11" s="1"/>
  <c r="X55" i="11" s="1"/>
  <c r="Y55" i="11" s="1"/>
  <c r="Z55" i="11" s="1"/>
  <c r="AA55" i="11" s="1"/>
  <c r="AB55" i="11" s="1"/>
  <c r="AC55" i="11" s="1"/>
  <c r="C34" i="11"/>
  <c r="D34" i="11" s="1"/>
  <c r="E34" i="11" s="1"/>
  <c r="F34" i="11" s="1"/>
  <c r="G34" i="11" s="1"/>
  <c r="H34" i="11" s="1"/>
  <c r="I34" i="11" s="1"/>
  <c r="J34" i="11" s="1"/>
  <c r="K34" i="11" s="1"/>
  <c r="L34" i="11" s="1"/>
  <c r="M34" i="11" s="1"/>
  <c r="N34" i="11" s="1"/>
  <c r="O34" i="11" s="1"/>
  <c r="P34" i="11" s="1"/>
  <c r="Q34" i="11" s="1"/>
  <c r="R34" i="11" s="1"/>
  <c r="S34" i="11" s="1"/>
  <c r="T34" i="11" s="1"/>
  <c r="U34" i="11" s="1"/>
  <c r="V34" i="11" s="1"/>
  <c r="W34" i="11" s="1"/>
  <c r="X34" i="11" s="1"/>
  <c r="Y34" i="11" s="1"/>
  <c r="Z34" i="11" s="1"/>
  <c r="AA34" i="11" s="1"/>
  <c r="AB34" i="11" s="1"/>
  <c r="AC34" i="11" s="1"/>
  <c r="D57" i="11"/>
  <c r="C14" i="11"/>
  <c r="D14" i="11" s="1"/>
  <c r="E14" i="11" s="1"/>
  <c r="F14" i="11" s="1"/>
  <c r="G14" i="11" s="1"/>
  <c r="H14" i="11" s="1"/>
  <c r="I14" i="11" s="1"/>
  <c r="J14" i="11" s="1"/>
  <c r="K14" i="11" s="1"/>
  <c r="L14" i="11" s="1"/>
  <c r="M14" i="11" s="1"/>
  <c r="N14" i="11" s="1"/>
  <c r="O14" i="11" s="1"/>
  <c r="Q14" i="11" s="1"/>
  <c r="R14" i="11" s="1"/>
  <c r="S14" i="11" s="1"/>
  <c r="T14" i="11" s="1"/>
  <c r="U14" i="11" s="1"/>
  <c r="V14" i="11" s="1"/>
  <c r="W14" i="11" s="1"/>
  <c r="X14" i="11" s="1"/>
  <c r="Y14" i="11" s="1"/>
  <c r="Z14" i="11" s="1"/>
  <c r="AA14" i="11" s="1"/>
  <c r="AB14" i="11" s="1"/>
  <c r="AC14" i="11" s="1"/>
  <c r="O6" i="5"/>
  <c r="W6" i="5"/>
  <c r="K8" i="2"/>
  <c r="K6" i="5" s="1"/>
  <c r="L8" i="2"/>
  <c r="L6" i="5" s="1"/>
  <c r="M8" i="2"/>
  <c r="M6" i="5" s="1"/>
  <c r="N8" i="2"/>
  <c r="N6" i="5" s="1"/>
  <c r="O8" i="2"/>
  <c r="P8" i="2"/>
  <c r="P6" i="5" s="1"/>
  <c r="Q8" i="2"/>
  <c r="Q6" i="5" s="1"/>
  <c r="R8" i="2"/>
  <c r="R6" i="5" s="1"/>
  <c r="S8" i="2"/>
  <c r="S6" i="5" s="1"/>
  <c r="T8" i="2"/>
  <c r="T6" i="5" s="1"/>
  <c r="U8" i="2"/>
  <c r="U6" i="5" s="1"/>
  <c r="V8" i="2"/>
  <c r="V6" i="5" s="1"/>
  <c r="W8" i="2"/>
  <c r="X8" i="2"/>
  <c r="X6" i="5" s="1"/>
  <c r="Y8" i="2"/>
  <c r="Y6" i="5" s="1"/>
  <c r="Z8" i="2"/>
  <c r="Z6" i="5" s="1"/>
  <c r="AA8" i="2"/>
  <c r="AA6" i="5" s="1"/>
  <c r="AB8" i="2"/>
  <c r="AB6" i="5" s="1"/>
  <c r="AC8" i="2"/>
  <c r="AC6" i="5" s="1"/>
  <c r="A6" i="2"/>
  <c r="C8" i="11"/>
  <c r="D8" i="11"/>
  <c r="E8" i="11"/>
  <c r="G8" i="11"/>
  <c r="I8" i="11"/>
  <c r="J8" i="11"/>
  <c r="K8" i="11"/>
  <c r="K32" i="12" s="1"/>
  <c r="K33" i="12" s="1"/>
  <c r="L8" i="11"/>
  <c r="L32" i="12" s="1"/>
  <c r="L33" i="12" s="1"/>
  <c r="B8" i="11"/>
  <c r="C3" i="11"/>
  <c r="D3" i="11" s="1"/>
  <c r="E3" i="11" s="1"/>
  <c r="F3" i="11" s="1"/>
  <c r="G3" i="11" s="1"/>
  <c r="H3" i="11" s="1"/>
  <c r="I3" i="11" s="1"/>
  <c r="J3" i="11" s="1"/>
  <c r="K3" i="11" s="1"/>
  <c r="L3" i="11" s="1"/>
  <c r="B57" i="11"/>
  <c r="B11" i="4" s="1"/>
  <c r="B56" i="11"/>
  <c r="B13" i="4" s="1"/>
  <c r="B29" i="4" s="1"/>
  <c r="B32" i="12" l="1"/>
  <c r="B44" i="12" s="1"/>
  <c r="B7" i="3"/>
  <c r="B6" i="2" s="1"/>
  <c r="B8" i="2" s="1"/>
  <c r="B6" i="5" s="1"/>
  <c r="H32" i="12"/>
  <c r="H33" i="12" s="1"/>
  <c r="H7" i="3"/>
  <c r="J32" i="12"/>
  <c r="J33" i="12" s="1"/>
  <c r="J7" i="3"/>
  <c r="E32" i="12"/>
  <c r="E33" i="12" s="1"/>
  <c r="E7" i="3"/>
  <c r="E6" i="2" s="1"/>
  <c r="E8" i="2" s="1"/>
  <c r="E6" i="5" s="1"/>
  <c r="I32" i="12"/>
  <c r="I44" i="12" s="1"/>
  <c r="I7" i="3"/>
  <c r="D32" i="12"/>
  <c r="D44" i="12" s="1"/>
  <c r="D7" i="3"/>
  <c r="D6" i="2" s="1"/>
  <c r="D8" i="2" s="1"/>
  <c r="D6" i="5" s="1"/>
  <c r="C32" i="12"/>
  <c r="C44" i="12" s="1"/>
  <c r="C7" i="3"/>
  <c r="G32" i="12"/>
  <c r="G33" i="12" s="1"/>
  <c r="G7" i="3"/>
  <c r="G6" i="2" s="1"/>
  <c r="G8" i="2" s="1"/>
  <c r="G6" i="5" s="1"/>
  <c r="F32" i="12"/>
  <c r="F33" i="12" s="1"/>
  <c r="M8" i="11"/>
  <c r="D11" i="4"/>
  <c r="B27" i="4"/>
  <c r="B15" i="12" s="1"/>
  <c r="G16" i="11"/>
  <c r="F30" i="11"/>
  <c r="F57" i="11" s="1"/>
  <c r="C13" i="4"/>
  <c r="C29" i="4" s="1"/>
  <c r="F8" i="2"/>
  <c r="F6" i="5" s="1"/>
  <c r="AC56" i="11"/>
  <c r="AC13" i="4" s="1"/>
  <c r="Y56" i="11"/>
  <c r="Y13" i="4" s="1"/>
  <c r="Q56" i="11"/>
  <c r="Q13" i="4" s="1"/>
  <c r="I56" i="11"/>
  <c r="I13" i="4" s="1"/>
  <c r="I29" i="4" s="1"/>
  <c r="AB56" i="11"/>
  <c r="AB13" i="4" s="1"/>
  <c r="T56" i="11"/>
  <c r="H56" i="11"/>
  <c r="H13" i="4" s="1"/>
  <c r="H29" i="4" s="1"/>
  <c r="AA56" i="11"/>
  <c r="AA13" i="4" s="1"/>
  <c r="W56" i="11"/>
  <c r="S56" i="11"/>
  <c r="O56" i="11"/>
  <c r="K56" i="11"/>
  <c r="K13" i="4" s="1"/>
  <c r="G56" i="11"/>
  <c r="G13" i="4" s="1"/>
  <c r="G29" i="4" s="1"/>
  <c r="U56" i="11"/>
  <c r="U13" i="4" s="1"/>
  <c r="M56" i="11"/>
  <c r="M13" i="4" s="1"/>
  <c r="E56" i="11"/>
  <c r="E13" i="4" s="1"/>
  <c r="X56" i="11"/>
  <c r="P56" i="11"/>
  <c r="L56" i="11"/>
  <c r="L13" i="4" s="1"/>
  <c r="D56" i="11"/>
  <c r="D13" i="4" s="1"/>
  <c r="Z56" i="11"/>
  <c r="V56" i="11"/>
  <c r="R56" i="11"/>
  <c r="N56" i="11"/>
  <c r="J56" i="11"/>
  <c r="F56" i="11"/>
  <c r="F13" i="4" s="1"/>
  <c r="E57" i="11"/>
  <c r="B14" i="4"/>
  <c r="B5" i="4"/>
  <c r="C5" i="4" s="1"/>
  <c r="C6" i="3"/>
  <c r="D6" i="3" s="1"/>
  <c r="E6" i="3" s="1"/>
  <c r="F6" i="3" s="1"/>
  <c r="G6" i="3" s="1"/>
  <c r="H6" i="3" s="1"/>
  <c r="I6" i="3" s="1"/>
  <c r="J6" i="3" s="1"/>
  <c r="I33" i="12" l="1"/>
  <c r="B33" i="12"/>
  <c r="H44" i="12"/>
  <c r="C33" i="12"/>
  <c r="H8" i="3"/>
  <c r="H6" i="2"/>
  <c r="H8" i="2" s="1"/>
  <c r="H6" i="5" s="1"/>
  <c r="H12" i="7" s="1"/>
  <c r="E44" i="12"/>
  <c r="D33" i="12"/>
  <c r="F44" i="12"/>
  <c r="G44" i="12"/>
  <c r="K7" i="3"/>
  <c r="B2" i="12" s="1"/>
  <c r="C6" i="2"/>
  <c r="C8" i="2" s="1"/>
  <c r="C6" i="5" s="1"/>
  <c r="C12" i="7" s="1"/>
  <c r="I8" i="3"/>
  <c r="I6" i="2"/>
  <c r="J6" i="2"/>
  <c r="J8" i="2" s="1"/>
  <c r="J6" i="5" s="1"/>
  <c r="J11" i="5" s="1"/>
  <c r="J6" i="6" s="1"/>
  <c r="J8" i="3"/>
  <c r="J29" i="4"/>
  <c r="J30" i="4" s="1"/>
  <c r="J13" i="4"/>
  <c r="W29" i="4"/>
  <c r="W30" i="4" s="1"/>
  <c r="W13" i="4"/>
  <c r="N29" i="4"/>
  <c r="N30" i="4" s="1"/>
  <c r="N13" i="4"/>
  <c r="R29" i="4"/>
  <c r="R30" i="4" s="1"/>
  <c r="R13" i="4"/>
  <c r="Z29" i="4"/>
  <c r="Z30" i="4" s="1"/>
  <c r="Z13" i="4"/>
  <c r="X29" i="4"/>
  <c r="X16" i="12" s="1"/>
  <c r="X13" i="4"/>
  <c r="O29" i="4"/>
  <c r="O30" i="4" s="1"/>
  <c r="O13" i="4"/>
  <c r="V29" i="4"/>
  <c r="V30" i="4" s="1"/>
  <c r="V13" i="4"/>
  <c r="P29" i="4"/>
  <c r="P30" i="4" s="1"/>
  <c r="P13" i="4"/>
  <c r="S29" i="4"/>
  <c r="S30" i="4" s="1"/>
  <c r="S13" i="4"/>
  <c r="T29" i="4"/>
  <c r="T30" i="4" s="1"/>
  <c r="T13" i="4"/>
  <c r="AB29" i="4"/>
  <c r="AB30" i="4" s="1"/>
  <c r="AC29" i="4"/>
  <c r="K29" i="4"/>
  <c r="AA29" i="4"/>
  <c r="AA30" i="4" s="1"/>
  <c r="G16" i="12"/>
  <c r="L29" i="4"/>
  <c r="L16" i="12" s="1"/>
  <c r="M29" i="4"/>
  <c r="Q29" i="4"/>
  <c r="U29" i="4"/>
  <c r="U16" i="12" s="1"/>
  <c r="Y29" i="4"/>
  <c r="Y16" i="12" s="1"/>
  <c r="E11" i="4"/>
  <c r="E10" i="4" s="1"/>
  <c r="E12" i="4" s="1"/>
  <c r="D27" i="4"/>
  <c r="D15" i="12" s="1"/>
  <c r="H16" i="11"/>
  <c r="G30" i="11"/>
  <c r="G30" i="4"/>
  <c r="C30" i="4"/>
  <c r="C16" i="12"/>
  <c r="C17" i="12" s="1"/>
  <c r="H30" i="4"/>
  <c r="H16" i="12"/>
  <c r="B30" i="4"/>
  <c r="B41" i="4" s="1"/>
  <c r="B16" i="12"/>
  <c r="B17" i="12" s="1"/>
  <c r="C5" i="5"/>
  <c r="C5" i="6" s="1"/>
  <c r="C5" i="8" s="1"/>
  <c r="C5" i="7" s="1"/>
  <c r="C21" i="4"/>
  <c r="D5" i="4"/>
  <c r="B21" i="4"/>
  <c r="B38" i="4" s="1"/>
  <c r="B5" i="5"/>
  <c r="B5" i="6" s="1"/>
  <c r="B5" i="8" s="1"/>
  <c r="B5" i="7" s="1"/>
  <c r="C14" i="4"/>
  <c r="D29" i="4"/>
  <c r="D30" i="4" s="1"/>
  <c r="AA7" i="7"/>
  <c r="AB7" i="7"/>
  <c r="AC7" i="7"/>
  <c r="AA10" i="7"/>
  <c r="AB10" i="7"/>
  <c r="AC10" i="7"/>
  <c r="AA11" i="7"/>
  <c r="AB11" i="7"/>
  <c r="AC11" i="7"/>
  <c r="AA12" i="7"/>
  <c r="AB12" i="7"/>
  <c r="AC12" i="7"/>
  <c r="V7" i="7"/>
  <c r="W7" i="7"/>
  <c r="X7" i="7"/>
  <c r="Y7" i="7"/>
  <c r="Z7" i="7"/>
  <c r="V10" i="7"/>
  <c r="W10" i="7"/>
  <c r="X10" i="7"/>
  <c r="Y10" i="7"/>
  <c r="Z10" i="7"/>
  <c r="V11" i="7"/>
  <c r="W11" i="7"/>
  <c r="X11" i="7"/>
  <c r="Y11" i="7"/>
  <c r="Z11" i="7"/>
  <c r="V12" i="7"/>
  <c r="W12" i="7"/>
  <c r="X12" i="7"/>
  <c r="Y12" i="7"/>
  <c r="Z12" i="7"/>
  <c r="V10" i="8"/>
  <c r="W10" i="8"/>
  <c r="X10" i="8"/>
  <c r="Y10" i="8"/>
  <c r="Z10" i="8"/>
  <c r="AA10" i="8"/>
  <c r="AB10" i="8"/>
  <c r="AC10" i="8"/>
  <c r="X10" i="6"/>
  <c r="AB10" i="6"/>
  <c r="V11" i="6"/>
  <c r="W11" i="6"/>
  <c r="X11" i="6"/>
  <c r="Y11" i="6"/>
  <c r="Z11" i="6"/>
  <c r="AA11" i="6"/>
  <c r="AB11" i="6"/>
  <c r="AC11" i="6"/>
  <c r="V11" i="5"/>
  <c r="V6" i="6" s="1"/>
  <c r="W11" i="5"/>
  <c r="W6" i="6" s="1"/>
  <c r="X11" i="5"/>
  <c r="X6" i="6" s="1"/>
  <c r="Y11" i="5"/>
  <c r="Y6" i="6" s="1"/>
  <c r="Z11" i="5"/>
  <c r="Z6" i="6" s="1"/>
  <c r="AA11" i="5"/>
  <c r="AA6" i="6" s="1"/>
  <c r="AB11" i="5"/>
  <c r="AB6" i="6" s="1"/>
  <c r="AC11" i="5"/>
  <c r="AC6" i="6" s="1"/>
  <c r="B16" i="2"/>
  <c r="B10" i="10" s="1"/>
  <c r="B15" i="2"/>
  <c r="X9" i="8"/>
  <c r="Y10" i="6"/>
  <c r="Z10" i="6"/>
  <c r="AB9" i="8"/>
  <c r="AC10" i="6"/>
  <c r="V11" i="2"/>
  <c r="W11" i="2"/>
  <c r="X11" i="2"/>
  <c r="Y11" i="2"/>
  <c r="Z11" i="2"/>
  <c r="AA11" i="2"/>
  <c r="AB11" i="2"/>
  <c r="AC11" i="2"/>
  <c r="B31" i="1"/>
  <c r="K11" i="2"/>
  <c r="U11" i="2"/>
  <c r="C26" i="4"/>
  <c r="C28" i="4" s="1"/>
  <c r="B26" i="4"/>
  <c r="B28" i="4" s="1"/>
  <c r="C10" i="4"/>
  <c r="C12" i="4" s="1"/>
  <c r="D10" i="4"/>
  <c r="D12" i="4" s="1"/>
  <c r="B10" i="4"/>
  <c r="B12" i="4" s="1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D12" i="7"/>
  <c r="E12" i="7"/>
  <c r="F12" i="7"/>
  <c r="G12" i="7"/>
  <c r="K12" i="7"/>
  <c r="L12" i="7"/>
  <c r="M12" i="7"/>
  <c r="N12" i="7"/>
  <c r="O12" i="7"/>
  <c r="P12" i="7"/>
  <c r="Q12" i="7"/>
  <c r="R12" i="7"/>
  <c r="S12" i="7"/>
  <c r="T12" i="7"/>
  <c r="U12" i="7"/>
  <c r="B12" i="7"/>
  <c r="B11" i="7"/>
  <c r="B10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B7" i="7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B10" i="8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B11" i="6"/>
  <c r="D11" i="5"/>
  <c r="D6" i="6" s="1"/>
  <c r="E11" i="5"/>
  <c r="E6" i="6" s="1"/>
  <c r="F11" i="5"/>
  <c r="F6" i="6" s="1"/>
  <c r="G11" i="5"/>
  <c r="G6" i="6" s="1"/>
  <c r="K11" i="5"/>
  <c r="K6" i="6" s="1"/>
  <c r="L11" i="5"/>
  <c r="L6" i="6" s="1"/>
  <c r="M11" i="5"/>
  <c r="M6" i="6" s="1"/>
  <c r="N11" i="5"/>
  <c r="N6" i="6" s="1"/>
  <c r="O11" i="5"/>
  <c r="O6" i="6" s="1"/>
  <c r="P11" i="5"/>
  <c r="P6" i="6" s="1"/>
  <c r="Q11" i="5"/>
  <c r="Q6" i="6" s="1"/>
  <c r="R11" i="5"/>
  <c r="R6" i="6" s="1"/>
  <c r="S11" i="5"/>
  <c r="S6" i="6" s="1"/>
  <c r="T11" i="5"/>
  <c r="T6" i="6" s="1"/>
  <c r="U11" i="5"/>
  <c r="U6" i="6" s="1"/>
  <c r="B11" i="5"/>
  <c r="B6" i="6" s="1"/>
  <c r="C8" i="3"/>
  <c r="D8" i="3"/>
  <c r="E8" i="3"/>
  <c r="F8" i="3"/>
  <c r="G8" i="3"/>
  <c r="B8" i="3"/>
  <c r="B42" i="10"/>
  <c r="B18" i="10"/>
  <c r="B11" i="10"/>
  <c r="U9" i="8"/>
  <c r="S11" i="2"/>
  <c r="S9" i="8"/>
  <c r="Q9" i="8"/>
  <c r="P11" i="2"/>
  <c r="P9" i="8"/>
  <c r="N10" i="6"/>
  <c r="N9" i="8"/>
  <c r="L11" i="2"/>
  <c r="L9" i="8"/>
  <c r="K9" i="8"/>
  <c r="F9" i="8"/>
  <c r="D11" i="2"/>
  <c r="D9" i="8"/>
  <c r="B11" i="2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4" i="9"/>
  <c r="B6" i="9" s="1"/>
  <c r="S10" i="6"/>
  <c r="K10" i="6"/>
  <c r="G10" i="6"/>
  <c r="U10" i="6"/>
  <c r="Q10" i="6"/>
  <c r="E10" i="6"/>
  <c r="T10" i="6"/>
  <c r="P10" i="6"/>
  <c r="D10" i="6"/>
  <c r="H11" i="2" l="1"/>
  <c r="H10" i="6"/>
  <c r="H11" i="5"/>
  <c r="H6" i="6" s="1"/>
  <c r="J11" i="2"/>
  <c r="J12" i="7"/>
  <c r="J10" i="6"/>
  <c r="J9" i="8"/>
  <c r="X30" i="4"/>
  <c r="O16" i="12"/>
  <c r="C11" i="5"/>
  <c r="C6" i="6" s="1"/>
  <c r="T16" i="12"/>
  <c r="C31" i="4"/>
  <c r="Z16" i="12"/>
  <c r="N16" i="12"/>
  <c r="J16" i="12"/>
  <c r="P16" i="12"/>
  <c r="G57" i="11"/>
  <c r="G27" i="4"/>
  <c r="G26" i="4" s="1"/>
  <c r="G28" i="4" s="1"/>
  <c r="G23" i="4" s="1"/>
  <c r="R16" i="12"/>
  <c r="AB16" i="12"/>
  <c r="B31" i="4"/>
  <c r="S16" i="12"/>
  <c r="V16" i="12"/>
  <c r="W16" i="12"/>
  <c r="C15" i="4"/>
  <c r="C7" i="4"/>
  <c r="B7" i="4"/>
  <c r="B15" i="4"/>
  <c r="C41" i="4"/>
  <c r="Y30" i="4"/>
  <c r="C2" i="12"/>
  <c r="N19" i="12" s="1"/>
  <c r="I8" i="2"/>
  <c r="I6" i="5" s="1"/>
  <c r="K30" i="4"/>
  <c r="K16" i="12"/>
  <c r="L30" i="4"/>
  <c r="U30" i="4"/>
  <c r="I16" i="12"/>
  <c r="I30" i="4"/>
  <c r="AC16" i="12"/>
  <c r="AC30" i="4"/>
  <c r="Q16" i="12"/>
  <c r="Q30" i="4"/>
  <c r="M30" i="4"/>
  <c r="M16" i="12"/>
  <c r="AA16" i="12"/>
  <c r="D16" i="12"/>
  <c r="D17" i="12" s="1"/>
  <c r="F11" i="4"/>
  <c r="E27" i="4"/>
  <c r="D26" i="4"/>
  <c r="H30" i="11"/>
  <c r="I16" i="11"/>
  <c r="L18" i="12"/>
  <c r="P18" i="12"/>
  <c r="T18" i="12"/>
  <c r="X18" i="12"/>
  <c r="AB18" i="12"/>
  <c r="K18" i="12"/>
  <c r="W18" i="12"/>
  <c r="B5" i="12"/>
  <c r="H35" i="12" s="1"/>
  <c r="H36" i="12" s="1"/>
  <c r="M18" i="12"/>
  <c r="Q18" i="12"/>
  <c r="U18" i="12"/>
  <c r="Y18" i="12"/>
  <c r="AC18" i="12"/>
  <c r="O18" i="12"/>
  <c r="AA18" i="12"/>
  <c r="J18" i="12"/>
  <c r="N18" i="12"/>
  <c r="R18" i="12"/>
  <c r="V18" i="12"/>
  <c r="Z18" i="12"/>
  <c r="I18" i="12"/>
  <c r="S18" i="12"/>
  <c r="Q19" i="12"/>
  <c r="C38" i="4"/>
  <c r="E5" i="4"/>
  <c r="D5" i="5"/>
  <c r="D5" i="6" s="1"/>
  <c r="D5" i="8" s="1"/>
  <c r="D5" i="7" s="1"/>
  <c r="D21" i="4"/>
  <c r="F10" i="6"/>
  <c r="B10" i="6"/>
  <c r="H9" i="8"/>
  <c r="F11" i="2"/>
  <c r="K8" i="3"/>
  <c r="D14" i="4"/>
  <c r="D15" i="4" s="1"/>
  <c r="E29" i="4"/>
  <c r="C42" i="4"/>
  <c r="G11" i="2"/>
  <c r="G9" i="8"/>
  <c r="O9" i="8"/>
  <c r="O11" i="2"/>
  <c r="O10" i="6"/>
  <c r="R11" i="2"/>
  <c r="R9" i="8"/>
  <c r="R10" i="6"/>
  <c r="B35" i="10"/>
  <c r="E9" i="8"/>
  <c r="E11" i="2"/>
  <c r="M11" i="2"/>
  <c r="M9" i="8"/>
  <c r="M10" i="6"/>
  <c r="AA10" i="6"/>
  <c r="AA9" i="8"/>
  <c r="W9" i="8"/>
  <c r="W10" i="6"/>
  <c r="Z9" i="8"/>
  <c r="V10" i="6"/>
  <c r="V9" i="8"/>
  <c r="T11" i="2"/>
  <c r="T9" i="8"/>
  <c r="B9" i="8"/>
  <c r="Q11" i="2"/>
  <c r="C9" i="8"/>
  <c r="C10" i="6"/>
  <c r="C11" i="2"/>
  <c r="N11" i="2"/>
  <c r="Y9" i="8"/>
  <c r="L10" i="6"/>
  <c r="AC9" i="8"/>
  <c r="G19" i="12" l="1"/>
  <c r="G20" i="12" s="1"/>
  <c r="H57" i="11"/>
  <c r="H27" i="4"/>
  <c r="H15" i="12" s="1"/>
  <c r="H17" i="12" s="1"/>
  <c r="G15" i="12"/>
  <c r="G17" i="12" s="1"/>
  <c r="T19" i="12"/>
  <c r="J19" i="12"/>
  <c r="G31" i="4"/>
  <c r="G9" i="6" s="1"/>
  <c r="G14" i="6" s="1"/>
  <c r="P19" i="12"/>
  <c r="F19" i="12"/>
  <c r="F20" i="12" s="1"/>
  <c r="F30" i="12" s="1"/>
  <c r="U19" i="12"/>
  <c r="U20" i="12" s="1"/>
  <c r="U30" i="12" s="1"/>
  <c r="K19" i="12"/>
  <c r="K20" i="12" s="1"/>
  <c r="K30" i="12" s="1"/>
  <c r="D28" i="4"/>
  <c r="D7" i="4"/>
  <c r="D8" i="4" s="1"/>
  <c r="D41" i="4"/>
  <c r="B9" i="6"/>
  <c r="B14" i="6" s="1"/>
  <c r="B42" i="4"/>
  <c r="I10" i="6"/>
  <c r="Y19" i="12"/>
  <c r="Y20" i="12" s="1"/>
  <c r="Y30" i="12" s="1"/>
  <c r="AA19" i="12"/>
  <c r="AA20" i="12" s="1"/>
  <c r="AA30" i="12" s="1"/>
  <c r="Z19" i="12"/>
  <c r="Z20" i="12" s="1"/>
  <c r="Z30" i="12" s="1"/>
  <c r="I19" i="12"/>
  <c r="I20" i="12" s="1"/>
  <c r="I30" i="12" s="1"/>
  <c r="W19" i="12"/>
  <c r="W20" i="12" s="1"/>
  <c r="W30" i="12" s="1"/>
  <c r="V19" i="12"/>
  <c r="V20" i="12" s="1"/>
  <c r="V30" i="12" s="1"/>
  <c r="I9" i="8"/>
  <c r="B14" i="2"/>
  <c r="B7" i="10" s="1"/>
  <c r="AC19" i="12"/>
  <c r="AC20" i="12" s="1"/>
  <c r="AC30" i="12" s="1"/>
  <c r="AB19" i="12"/>
  <c r="AB20" i="12" s="1"/>
  <c r="AB30" i="12" s="1"/>
  <c r="L19" i="12"/>
  <c r="L20" i="12" s="1"/>
  <c r="L30" i="12" s="1"/>
  <c r="S19" i="12"/>
  <c r="S20" i="12" s="1"/>
  <c r="S30" i="12" s="1"/>
  <c r="C5" i="12"/>
  <c r="D35" i="12" s="1"/>
  <c r="D36" i="12" s="1"/>
  <c r="R19" i="12"/>
  <c r="R20" i="12" s="1"/>
  <c r="R30" i="12" s="1"/>
  <c r="I11" i="2"/>
  <c r="M19" i="12"/>
  <c r="M20" i="12" s="1"/>
  <c r="M30" i="12" s="1"/>
  <c r="X19" i="12"/>
  <c r="X20" i="12" s="1"/>
  <c r="X30" i="12" s="1"/>
  <c r="H19" i="12"/>
  <c r="H20" i="12" s="1"/>
  <c r="H30" i="12" s="1"/>
  <c r="O19" i="12"/>
  <c r="O20" i="12" s="1"/>
  <c r="O30" i="12" s="1"/>
  <c r="E19" i="12"/>
  <c r="E20" i="12" s="1"/>
  <c r="E30" i="12" s="1"/>
  <c r="I12" i="7"/>
  <c r="I11" i="5"/>
  <c r="I6" i="6" s="1"/>
  <c r="E30" i="4"/>
  <c r="E16" i="12"/>
  <c r="E15" i="12"/>
  <c r="E26" i="4"/>
  <c r="G11" i="4"/>
  <c r="F27" i="4"/>
  <c r="F10" i="4"/>
  <c r="F12" i="4" s="1"/>
  <c r="I30" i="11"/>
  <c r="J16" i="11"/>
  <c r="B4" i="12"/>
  <c r="B6" i="12"/>
  <c r="C34" i="12" s="1"/>
  <c r="C36" i="12" s="1"/>
  <c r="T20" i="12"/>
  <c r="J20" i="12"/>
  <c r="N20" i="12"/>
  <c r="N30" i="12" s="1"/>
  <c r="Q20" i="12"/>
  <c r="Q30" i="12" s="1"/>
  <c r="P20" i="12"/>
  <c r="P30" i="12" s="1"/>
  <c r="G30" i="12"/>
  <c r="C9" i="6"/>
  <c r="C14" i="6" s="1"/>
  <c r="D38" i="4"/>
  <c r="F5" i="4"/>
  <c r="E5" i="5"/>
  <c r="E5" i="6" s="1"/>
  <c r="E5" i="8" s="1"/>
  <c r="E5" i="7" s="1"/>
  <c r="E21" i="4"/>
  <c r="B31" i="10"/>
  <c r="E14" i="4"/>
  <c r="F29" i="4"/>
  <c r="C8" i="4"/>
  <c r="B8" i="4"/>
  <c r="B34" i="10"/>
  <c r="H26" i="4" l="1"/>
  <c r="H28" i="4" s="1"/>
  <c r="D23" i="4"/>
  <c r="D24" i="4" s="1"/>
  <c r="D7" i="6" s="1"/>
  <c r="D8" i="6" s="1"/>
  <c r="I57" i="11"/>
  <c r="I27" i="4"/>
  <c r="I15" i="12" s="1"/>
  <c r="I17" i="12" s="1"/>
  <c r="C6" i="12"/>
  <c r="D42" i="4"/>
  <c r="D31" i="4"/>
  <c r="D9" i="6" s="1"/>
  <c r="D14" i="6" s="1"/>
  <c r="E28" i="4"/>
  <c r="E7" i="4"/>
  <c r="E8" i="4" s="1"/>
  <c r="E15" i="4"/>
  <c r="G24" i="4"/>
  <c r="G32" i="4" s="1"/>
  <c r="E41" i="4"/>
  <c r="D16" i="4"/>
  <c r="C4" i="12"/>
  <c r="AC44" i="12" s="1"/>
  <c r="G13" i="12"/>
  <c r="G14" i="12" s="1"/>
  <c r="G43" i="12" s="1"/>
  <c r="G46" i="12" s="1"/>
  <c r="G48" i="12" s="1"/>
  <c r="C16" i="4"/>
  <c r="C23" i="4"/>
  <c r="C24" i="4" s="1"/>
  <c r="H11" i="4"/>
  <c r="G10" i="4"/>
  <c r="E17" i="12"/>
  <c r="F15" i="12"/>
  <c r="F26" i="4"/>
  <c r="B16" i="4"/>
  <c r="B23" i="4"/>
  <c r="B24" i="4" s="1"/>
  <c r="F16" i="12"/>
  <c r="F30" i="4"/>
  <c r="J30" i="11"/>
  <c r="J57" i="11" s="1"/>
  <c r="J15" i="12" s="1"/>
  <c r="J17" i="12" s="1"/>
  <c r="K16" i="11"/>
  <c r="J26" i="4"/>
  <c r="J28" i="4" s="1"/>
  <c r="J30" i="12"/>
  <c r="T30" i="12"/>
  <c r="E38" i="4"/>
  <c r="G5" i="4"/>
  <c r="F5" i="5"/>
  <c r="F5" i="6" s="1"/>
  <c r="F5" i="8" s="1"/>
  <c r="F5" i="7" s="1"/>
  <c r="F21" i="4"/>
  <c r="B40" i="4"/>
  <c r="C40" i="4"/>
  <c r="F14" i="4"/>
  <c r="F15" i="4" s="1"/>
  <c r="D13" i="12" l="1"/>
  <c r="D14" i="12" s="1"/>
  <c r="D43" i="12" s="1"/>
  <c r="D46" i="12" s="1"/>
  <c r="D48" i="12" s="1"/>
  <c r="I26" i="4"/>
  <c r="I28" i="4" s="1"/>
  <c r="H23" i="4"/>
  <c r="H31" i="4"/>
  <c r="H9" i="6" s="1"/>
  <c r="H14" i="6" s="1"/>
  <c r="D40" i="4"/>
  <c r="D8" i="8" s="1"/>
  <c r="D11" i="8" s="1"/>
  <c r="D15" i="6"/>
  <c r="J23" i="4"/>
  <c r="J24" i="4" s="1"/>
  <c r="J31" i="4"/>
  <c r="J9" i="6" s="1"/>
  <c r="J14" i="6" s="1"/>
  <c r="E42" i="4"/>
  <c r="E31" i="4"/>
  <c r="E9" i="6" s="1"/>
  <c r="E14" i="6" s="1"/>
  <c r="D32" i="4"/>
  <c r="D39" i="4"/>
  <c r="D6" i="7" s="1"/>
  <c r="D8" i="7" s="1"/>
  <c r="G7" i="6"/>
  <c r="G8" i="6" s="1"/>
  <c r="G15" i="6" s="1"/>
  <c r="F28" i="4"/>
  <c r="F7" i="4"/>
  <c r="F8" i="4" s="1"/>
  <c r="F41" i="4"/>
  <c r="G12" i="4"/>
  <c r="G21" i="12"/>
  <c r="G25" i="12" s="1"/>
  <c r="G29" i="12" s="1"/>
  <c r="G31" i="12" s="1"/>
  <c r="G38" i="12" s="1"/>
  <c r="I11" i="4"/>
  <c r="H10" i="4"/>
  <c r="E16" i="4"/>
  <c r="E23" i="4"/>
  <c r="E24" i="4" s="1"/>
  <c r="F17" i="12"/>
  <c r="C13" i="12"/>
  <c r="C14" i="12" s="1"/>
  <c r="B13" i="12"/>
  <c r="B14" i="12" s="1"/>
  <c r="L16" i="11"/>
  <c r="K30" i="11"/>
  <c r="K57" i="11" s="1"/>
  <c r="K26" i="4" s="1"/>
  <c r="K28" i="4" s="1"/>
  <c r="C8" i="8"/>
  <c r="C11" i="8" s="1"/>
  <c r="B8" i="8"/>
  <c r="B11" i="8" s="1"/>
  <c r="F38" i="4"/>
  <c r="H5" i="4"/>
  <c r="G21" i="4"/>
  <c r="G5" i="5"/>
  <c r="G5" i="6" s="1"/>
  <c r="G5" i="8" s="1"/>
  <c r="G5" i="7" s="1"/>
  <c r="G14" i="4"/>
  <c r="G41" i="4" s="1"/>
  <c r="D21" i="12" l="1"/>
  <c r="D25" i="12" s="1"/>
  <c r="D29" i="12" s="1"/>
  <c r="D31" i="12" s="1"/>
  <c r="D38" i="12" s="1"/>
  <c r="H24" i="4"/>
  <c r="H13" i="12"/>
  <c r="H14" i="12" s="1"/>
  <c r="I31" i="4"/>
  <c r="I9" i="6" s="1"/>
  <c r="I14" i="6" s="1"/>
  <c r="I23" i="4"/>
  <c r="D43" i="4"/>
  <c r="D9" i="7" s="1"/>
  <c r="D13" i="7" s="1"/>
  <c r="D14" i="7" s="1"/>
  <c r="E40" i="4"/>
  <c r="E8" i="8" s="1"/>
  <c r="E11" i="8" s="1"/>
  <c r="D6" i="8"/>
  <c r="D7" i="8" s="1"/>
  <c r="D12" i="8" s="1"/>
  <c r="F42" i="4"/>
  <c r="F31" i="4"/>
  <c r="F9" i="6" s="1"/>
  <c r="F14" i="6" s="1"/>
  <c r="K23" i="4"/>
  <c r="K31" i="4"/>
  <c r="K9" i="6" s="1"/>
  <c r="K14" i="6" s="1"/>
  <c r="G42" i="4"/>
  <c r="G15" i="4"/>
  <c r="G7" i="4"/>
  <c r="G8" i="4" s="1"/>
  <c r="H12" i="4"/>
  <c r="B43" i="12"/>
  <c r="B46" i="12" s="1"/>
  <c r="B47" i="12" s="1"/>
  <c r="B21" i="12"/>
  <c r="B25" i="12" s="1"/>
  <c r="B29" i="12" s="1"/>
  <c r="B31" i="12" s="1"/>
  <c r="B38" i="12" s="1"/>
  <c r="B39" i="12" s="1"/>
  <c r="C7" i="6"/>
  <c r="C8" i="6" s="1"/>
  <c r="C15" i="6" s="1"/>
  <c r="C32" i="4"/>
  <c r="C39" i="4"/>
  <c r="C43" i="12"/>
  <c r="C46" i="12" s="1"/>
  <c r="C48" i="12" s="1"/>
  <c r="C49" i="12" s="1"/>
  <c r="D49" i="12" s="1"/>
  <c r="C21" i="12"/>
  <c r="C25" i="12" s="1"/>
  <c r="C29" i="12" s="1"/>
  <c r="C31" i="12" s="1"/>
  <c r="C38" i="12" s="1"/>
  <c r="B7" i="6"/>
  <c r="B8" i="6" s="1"/>
  <c r="B15" i="6" s="1"/>
  <c r="B16" i="6" s="1"/>
  <c r="B39" i="4"/>
  <c r="B32" i="4"/>
  <c r="J11" i="4"/>
  <c r="I10" i="4"/>
  <c r="F16" i="4"/>
  <c r="F23" i="4"/>
  <c r="F24" i="4" s="1"/>
  <c r="E13" i="12"/>
  <c r="E14" i="12" s="1"/>
  <c r="K15" i="12"/>
  <c r="K17" i="12" s="1"/>
  <c r="J32" i="4"/>
  <c r="J7" i="6"/>
  <c r="J8" i="6" s="1"/>
  <c r="J15" i="6" s="1"/>
  <c r="J13" i="12"/>
  <c r="J14" i="12" s="1"/>
  <c r="J43" i="12" s="1"/>
  <c r="J46" i="12" s="1"/>
  <c r="J48" i="12" s="1"/>
  <c r="M16" i="11"/>
  <c r="L30" i="11"/>
  <c r="L57" i="11" s="1"/>
  <c r="L15" i="12" s="1"/>
  <c r="L17" i="12" s="1"/>
  <c r="G38" i="4"/>
  <c r="I5" i="4"/>
  <c r="H5" i="5"/>
  <c r="H5" i="6" s="1"/>
  <c r="H5" i="8" s="1"/>
  <c r="H5" i="7" s="1"/>
  <c r="H21" i="4"/>
  <c r="H14" i="4"/>
  <c r="H41" i="4" s="1"/>
  <c r="I13" i="12" l="1"/>
  <c r="I14" i="12" s="1"/>
  <c r="I24" i="4"/>
  <c r="H43" i="12"/>
  <c r="H46" i="12" s="1"/>
  <c r="H48" i="12" s="1"/>
  <c r="H21" i="12"/>
  <c r="H25" i="12" s="1"/>
  <c r="H29" i="12" s="1"/>
  <c r="H31" i="12" s="1"/>
  <c r="H38" i="12" s="1"/>
  <c r="H7" i="6"/>
  <c r="H8" i="6" s="1"/>
  <c r="H15" i="6" s="1"/>
  <c r="H32" i="4"/>
  <c r="F40" i="4"/>
  <c r="F8" i="8" s="1"/>
  <c r="F11" i="8" s="1"/>
  <c r="H42" i="4"/>
  <c r="H7" i="4"/>
  <c r="H8" i="4" s="1"/>
  <c r="H15" i="4"/>
  <c r="K24" i="4"/>
  <c r="K32" i="4" s="1"/>
  <c r="I12" i="4"/>
  <c r="C16" i="6"/>
  <c r="D16" i="6" s="1"/>
  <c r="E43" i="12"/>
  <c r="E46" i="12" s="1"/>
  <c r="E48" i="12" s="1"/>
  <c r="E49" i="12" s="1"/>
  <c r="E21" i="12"/>
  <c r="E25" i="12" s="1"/>
  <c r="E29" i="12" s="1"/>
  <c r="E31" i="12" s="1"/>
  <c r="E38" i="12" s="1"/>
  <c r="K13" i="12"/>
  <c r="K14" i="12" s="1"/>
  <c r="K43" i="12" s="1"/>
  <c r="K46" i="12" s="1"/>
  <c r="K48" i="12" s="1"/>
  <c r="E7" i="6"/>
  <c r="E8" i="6" s="1"/>
  <c r="E15" i="6" s="1"/>
  <c r="E32" i="4"/>
  <c r="E39" i="4"/>
  <c r="K11" i="4"/>
  <c r="J10" i="4"/>
  <c r="F13" i="12"/>
  <c r="F14" i="12" s="1"/>
  <c r="B41" i="12"/>
  <c r="C37" i="12"/>
  <c r="C39" i="12" s="1"/>
  <c r="B43" i="4"/>
  <c r="B9" i="7" s="1"/>
  <c r="B13" i="7" s="1"/>
  <c r="B6" i="8"/>
  <c r="B7" i="8" s="1"/>
  <c r="B12" i="8" s="1"/>
  <c r="B6" i="7"/>
  <c r="B8" i="7" s="1"/>
  <c r="C6" i="7"/>
  <c r="C8" i="7" s="1"/>
  <c r="C43" i="4"/>
  <c r="C9" i="7" s="1"/>
  <c r="C13" i="7" s="1"/>
  <c r="C6" i="8"/>
  <c r="C7" i="8" s="1"/>
  <c r="C12" i="8" s="1"/>
  <c r="C47" i="12"/>
  <c r="D47" i="12" s="1"/>
  <c r="J21" i="12"/>
  <c r="J25" i="12" s="1"/>
  <c r="J29" i="12" s="1"/>
  <c r="J31" i="12" s="1"/>
  <c r="J38" i="12" s="1"/>
  <c r="L26" i="4"/>
  <c r="L28" i="4" s="1"/>
  <c r="M30" i="11"/>
  <c r="M57" i="11" s="1"/>
  <c r="M26" i="4" s="1"/>
  <c r="M28" i="4" s="1"/>
  <c r="N16" i="11"/>
  <c r="H38" i="4"/>
  <c r="J5" i="4"/>
  <c r="I5" i="5"/>
  <c r="I5" i="6" s="1"/>
  <c r="I5" i="8" s="1"/>
  <c r="I5" i="7" s="1"/>
  <c r="I21" i="4"/>
  <c r="I14" i="4"/>
  <c r="I41" i="4" s="1"/>
  <c r="G40" i="4"/>
  <c r="I7" i="6" l="1"/>
  <c r="I8" i="6" s="1"/>
  <c r="I15" i="6" s="1"/>
  <c r="I32" i="4"/>
  <c r="I43" i="12"/>
  <c r="I46" i="12" s="1"/>
  <c r="I48" i="12" s="1"/>
  <c r="I21" i="12"/>
  <c r="I25" i="12" s="1"/>
  <c r="I29" i="12" s="1"/>
  <c r="I31" i="12" s="1"/>
  <c r="I38" i="12" s="1"/>
  <c r="M23" i="4"/>
  <c r="M31" i="4"/>
  <c r="M9" i="6" s="1"/>
  <c r="M14" i="6" s="1"/>
  <c r="K7" i="6"/>
  <c r="K8" i="6" s="1"/>
  <c r="K15" i="6" s="1"/>
  <c r="L23" i="4"/>
  <c r="L31" i="4"/>
  <c r="I42" i="4"/>
  <c r="I7" i="4"/>
  <c r="I8" i="4" s="1"/>
  <c r="I15" i="4"/>
  <c r="E16" i="6"/>
  <c r="J12" i="4"/>
  <c r="G16" i="4"/>
  <c r="G39" i="4"/>
  <c r="G6" i="8" s="1"/>
  <c r="G7" i="8" s="1"/>
  <c r="L9" i="6"/>
  <c r="L14" i="6" s="1"/>
  <c r="E47" i="12"/>
  <c r="B14" i="7"/>
  <c r="L11" i="4"/>
  <c r="K10" i="4"/>
  <c r="C40" i="12"/>
  <c r="D37" i="12" s="1"/>
  <c r="D39" i="12" s="1"/>
  <c r="F7" i="6"/>
  <c r="F8" i="6" s="1"/>
  <c r="F15" i="6" s="1"/>
  <c r="F32" i="4"/>
  <c r="F39" i="4"/>
  <c r="E6" i="8"/>
  <c r="E7" i="8" s="1"/>
  <c r="E12" i="8" s="1"/>
  <c r="E6" i="7"/>
  <c r="E8" i="7" s="1"/>
  <c r="E43" i="4"/>
  <c r="E9" i="7" s="1"/>
  <c r="E13" i="7" s="1"/>
  <c r="K21" i="12"/>
  <c r="K25" i="12" s="1"/>
  <c r="K29" i="12" s="1"/>
  <c r="K31" i="12" s="1"/>
  <c r="K38" i="12" s="1"/>
  <c r="F43" i="12"/>
  <c r="F46" i="12" s="1"/>
  <c r="F48" i="12" s="1"/>
  <c r="F49" i="12" s="1"/>
  <c r="G49" i="12" s="1"/>
  <c r="H49" i="12" s="1"/>
  <c r="F21" i="12"/>
  <c r="F25" i="12" s="1"/>
  <c r="F29" i="12" s="1"/>
  <c r="F31" i="12" s="1"/>
  <c r="F38" i="12" s="1"/>
  <c r="C14" i="7"/>
  <c r="M15" i="12"/>
  <c r="M17" i="12" s="1"/>
  <c r="N30" i="11"/>
  <c r="N57" i="11" s="1"/>
  <c r="N15" i="12" s="1"/>
  <c r="N17" i="12" s="1"/>
  <c r="O16" i="11"/>
  <c r="N26" i="4"/>
  <c r="N28" i="4" s="1"/>
  <c r="G8" i="8"/>
  <c r="G11" i="8" s="1"/>
  <c r="I38" i="4"/>
  <c r="K5" i="4"/>
  <c r="J5" i="5"/>
  <c r="J5" i="6" s="1"/>
  <c r="J5" i="8" s="1"/>
  <c r="J5" i="7" s="1"/>
  <c r="J21" i="4"/>
  <c r="J14" i="4"/>
  <c r="J41" i="4" s="1"/>
  <c r="H40" i="4"/>
  <c r="I49" i="12" l="1"/>
  <c r="J49" i="12" s="1"/>
  <c r="K49" i="12" s="1"/>
  <c r="G6" i="7"/>
  <c r="G8" i="7" s="1"/>
  <c r="N31" i="4"/>
  <c r="N9" i="6" s="1"/>
  <c r="N14" i="6" s="1"/>
  <c r="N23" i="4"/>
  <c r="F16" i="6"/>
  <c r="G16" i="6" s="1"/>
  <c r="H16" i="6" s="1"/>
  <c r="I16" i="6" s="1"/>
  <c r="J16" i="6" s="1"/>
  <c r="K16" i="6" s="1"/>
  <c r="L24" i="4"/>
  <c r="L7" i="6" s="1"/>
  <c r="L8" i="6" s="1"/>
  <c r="L15" i="6" s="1"/>
  <c r="M24" i="4"/>
  <c r="M7" i="6" s="1"/>
  <c r="M8" i="6" s="1"/>
  <c r="M15" i="6" s="1"/>
  <c r="J42" i="4"/>
  <c r="J15" i="4"/>
  <c r="J7" i="4"/>
  <c r="J8" i="4" s="1"/>
  <c r="L13" i="12"/>
  <c r="L14" i="12" s="1"/>
  <c r="L21" i="12" s="1"/>
  <c r="L25" i="12" s="1"/>
  <c r="L29" i="12" s="1"/>
  <c r="L31" i="12" s="1"/>
  <c r="L38" i="12" s="1"/>
  <c r="G43" i="4"/>
  <c r="G9" i="7" s="1"/>
  <c r="G13" i="7" s="1"/>
  <c r="K12" i="4"/>
  <c r="H39" i="4"/>
  <c r="H6" i="8" s="1"/>
  <c r="H7" i="8" s="1"/>
  <c r="H16" i="4"/>
  <c r="M13" i="12"/>
  <c r="M14" i="12" s="1"/>
  <c r="M43" i="12" s="1"/>
  <c r="M46" i="12" s="1"/>
  <c r="C41" i="12"/>
  <c r="F6" i="7"/>
  <c r="F8" i="7" s="1"/>
  <c r="F6" i="8"/>
  <c r="F7" i="8" s="1"/>
  <c r="F12" i="8" s="1"/>
  <c r="F43" i="4"/>
  <c r="F9" i="7" s="1"/>
  <c r="F13" i="7" s="1"/>
  <c r="D40" i="12"/>
  <c r="D41" i="12" s="1"/>
  <c r="F47" i="12"/>
  <c r="G47" i="12" s="1"/>
  <c r="H47" i="12" s="1"/>
  <c r="I47" i="12" s="1"/>
  <c r="J47" i="12" s="1"/>
  <c r="K47" i="12" s="1"/>
  <c r="E14" i="7"/>
  <c r="M11" i="4"/>
  <c r="L10" i="4"/>
  <c r="O30" i="11"/>
  <c r="O57" i="11" s="1"/>
  <c r="O26" i="4" s="1"/>
  <c r="O28" i="4" s="1"/>
  <c r="P16" i="11"/>
  <c r="G12" i="8"/>
  <c r="H8" i="8"/>
  <c r="H11" i="8" s="1"/>
  <c r="J38" i="4"/>
  <c r="L5" i="4"/>
  <c r="K5" i="5"/>
  <c r="K5" i="6" s="1"/>
  <c r="K5" i="8" s="1"/>
  <c r="K5" i="7" s="1"/>
  <c r="K21" i="4"/>
  <c r="K14" i="4"/>
  <c r="K41" i="4" s="1"/>
  <c r="I40" i="4"/>
  <c r="M32" i="4" l="1"/>
  <c r="L32" i="4"/>
  <c r="G14" i="7"/>
  <c r="O23" i="4"/>
  <c r="O24" i="4" s="1"/>
  <c r="O7" i="6" s="1"/>
  <c r="O8" i="6" s="1"/>
  <c r="O31" i="4"/>
  <c r="M21" i="12"/>
  <c r="M25" i="12" s="1"/>
  <c r="M29" i="12" s="1"/>
  <c r="M31" i="12" s="1"/>
  <c r="L16" i="6"/>
  <c r="M16" i="6" s="1"/>
  <c r="H6" i="7"/>
  <c r="H8" i="7" s="1"/>
  <c r="N24" i="4"/>
  <c r="N7" i="6" s="1"/>
  <c r="N8" i="6" s="1"/>
  <c r="N15" i="6" s="1"/>
  <c r="K42" i="4"/>
  <c r="K15" i="4"/>
  <c r="K7" i="4"/>
  <c r="K8" i="4" s="1"/>
  <c r="L43" i="12"/>
  <c r="L46" i="12" s="1"/>
  <c r="L48" i="12" s="1"/>
  <c r="L49" i="12" s="1"/>
  <c r="H43" i="4"/>
  <c r="H9" i="7" s="1"/>
  <c r="H13" i="7" s="1"/>
  <c r="N13" i="12"/>
  <c r="N14" i="12" s="1"/>
  <c r="N43" i="12" s="1"/>
  <c r="N46" i="12" s="1"/>
  <c r="N48" i="12" s="1"/>
  <c r="L12" i="4"/>
  <c r="I16" i="4"/>
  <c r="I39" i="4"/>
  <c r="I6" i="7" s="1"/>
  <c r="I8" i="7" s="1"/>
  <c r="E37" i="12"/>
  <c r="E39" i="12" s="1"/>
  <c r="E40" i="12" s="1"/>
  <c r="F14" i="7"/>
  <c r="N11" i="4"/>
  <c r="M10" i="4"/>
  <c r="O15" i="12"/>
  <c r="O17" i="12" s="1"/>
  <c r="Q16" i="11"/>
  <c r="P30" i="11"/>
  <c r="P57" i="11" s="1"/>
  <c r="P15" i="12" s="1"/>
  <c r="P17" i="12" s="1"/>
  <c r="M48" i="12"/>
  <c r="H12" i="8"/>
  <c r="I8" i="8"/>
  <c r="I11" i="8" s="1"/>
  <c r="K38" i="4"/>
  <c r="M5" i="4"/>
  <c r="L5" i="5"/>
  <c r="L5" i="6" s="1"/>
  <c r="L5" i="8" s="1"/>
  <c r="L5" i="7" s="1"/>
  <c r="L21" i="4"/>
  <c r="J40" i="4"/>
  <c r="L14" i="4"/>
  <c r="L41" i="4" s="1"/>
  <c r="H14" i="7" l="1"/>
  <c r="M49" i="12"/>
  <c r="N49" i="12" s="1"/>
  <c r="N32" i="4"/>
  <c r="I6" i="8"/>
  <c r="I7" i="8" s="1"/>
  <c r="I12" i="8" s="1"/>
  <c r="N21" i="12"/>
  <c r="N25" i="12" s="1"/>
  <c r="N29" i="12" s="1"/>
  <c r="N31" i="12" s="1"/>
  <c r="N38" i="12" s="1"/>
  <c r="O13" i="12"/>
  <c r="O14" i="12" s="1"/>
  <c r="O43" i="12" s="1"/>
  <c r="O46" i="12" s="1"/>
  <c r="L47" i="12"/>
  <c r="M47" i="12" s="1"/>
  <c r="N47" i="12" s="1"/>
  <c r="L42" i="4"/>
  <c r="L7" i="4"/>
  <c r="L8" i="4" s="1"/>
  <c r="L15" i="4"/>
  <c r="I43" i="4"/>
  <c r="I9" i="7" s="1"/>
  <c r="I13" i="7" s="1"/>
  <c r="I14" i="7" s="1"/>
  <c r="M12" i="4"/>
  <c r="J16" i="4"/>
  <c r="J39" i="4"/>
  <c r="J43" i="4" s="1"/>
  <c r="J9" i="7" s="1"/>
  <c r="J13" i="7" s="1"/>
  <c r="E41" i="12"/>
  <c r="F37" i="12"/>
  <c r="F39" i="12" s="1"/>
  <c r="F40" i="12" s="1"/>
  <c r="F41" i="12" s="1"/>
  <c r="O11" i="4"/>
  <c r="N10" i="4"/>
  <c r="N16" i="6"/>
  <c r="O32" i="4"/>
  <c r="P26" i="4"/>
  <c r="P28" i="4" s="1"/>
  <c r="R16" i="11"/>
  <c r="Q30" i="11"/>
  <c r="Q57" i="11" s="1"/>
  <c r="Q26" i="4" s="1"/>
  <c r="Q28" i="4" s="1"/>
  <c r="O9" i="6"/>
  <c r="O14" i="6" s="1"/>
  <c r="O15" i="6" s="1"/>
  <c r="J8" i="8"/>
  <c r="J11" i="8" s="1"/>
  <c r="L38" i="4"/>
  <c r="N5" i="4"/>
  <c r="M5" i="5"/>
  <c r="M5" i="6" s="1"/>
  <c r="M5" i="8" s="1"/>
  <c r="M5" i="7" s="1"/>
  <c r="M21" i="4"/>
  <c r="M14" i="4"/>
  <c r="M41" i="4" s="1"/>
  <c r="K40" i="4"/>
  <c r="P23" i="4" l="1"/>
  <c r="P24" i="4" s="1"/>
  <c r="P31" i="4"/>
  <c r="P9" i="6" s="1"/>
  <c r="P14" i="6" s="1"/>
  <c r="O21" i="12"/>
  <c r="O25" i="12" s="1"/>
  <c r="O29" i="12" s="1"/>
  <c r="O31" i="12" s="1"/>
  <c r="O38" i="12" s="1"/>
  <c r="Q31" i="4"/>
  <c r="Q9" i="6" s="1"/>
  <c r="Q14" i="6" s="1"/>
  <c r="Q23" i="4"/>
  <c r="M42" i="4"/>
  <c r="M7" i="4"/>
  <c r="M8" i="4" s="1"/>
  <c r="M15" i="4"/>
  <c r="J6" i="7"/>
  <c r="J8" i="7" s="1"/>
  <c r="J14" i="7" s="1"/>
  <c r="J6" i="8"/>
  <c r="J7" i="8" s="1"/>
  <c r="J12" i="8" s="1"/>
  <c r="N12" i="4"/>
  <c r="K39" i="4"/>
  <c r="K43" i="4" s="1"/>
  <c r="K9" i="7" s="1"/>
  <c r="K13" i="7" s="1"/>
  <c r="K16" i="4"/>
  <c r="O16" i="6"/>
  <c r="G37" i="12"/>
  <c r="G39" i="12" s="1"/>
  <c r="G40" i="12" s="1"/>
  <c r="H37" i="12" s="1"/>
  <c r="H39" i="12" s="1"/>
  <c r="P11" i="4"/>
  <c r="O10" i="4"/>
  <c r="O47" i="12"/>
  <c r="Q15" i="12"/>
  <c r="Q17" i="12" s="1"/>
  <c r="S16" i="11"/>
  <c r="R30" i="11"/>
  <c r="R57" i="11" s="1"/>
  <c r="R15" i="12" s="1"/>
  <c r="R17" i="12" s="1"/>
  <c r="R26" i="4"/>
  <c r="R28" i="4" s="1"/>
  <c r="O48" i="12"/>
  <c r="O49" i="12" s="1"/>
  <c r="K8" i="8"/>
  <c r="K11" i="8" s="1"/>
  <c r="M38" i="4"/>
  <c r="O5" i="4"/>
  <c r="N5" i="5"/>
  <c r="N5" i="6" s="1"/>
  <c r="N5" i="8" s="1"/>
  <c r="N5" i="7" s="1"/>
  <c r="N21" i="4"/>
  <c r="L40" i="4"/>
  <c r="N14" i="4"/>
  <c r="N41" i="4" s="1"/>
  <c r="R23" i="4" l="1"/>
  <c r="R31" i="4"/>
  <c r="R9" i="6" s="1"/>
  <c r="R14" i="6" s="1"/>
  <c r="Q13" i="12"/>
  <c r="Q14" i="12" s="1"/>
  <c r="Q21" i="12" s="1"/>
  <c r="Q25" i="12" s="1"/>
  <c r="Q29" i="12" s="1"/>
  <c r="Q31" i="12" s="1"/>
  <c r="Q38" i="12" s="1"/>
  <c r="Q24" i="4"/>
  <c r="Q7" i="6" s="1"/>
  <c r="Q8" i="6" s="1"/>
  <c r="Q15" i="6" s="1"/>
  <c r="N42" i="4"/>
  <c r="N15" i="4"/>
  <c r="N7" i="4"/>
  <c r="N8" i="4" s="1"/>
  <c r="P13" i="12"/>
  <c r="P14" i="12" s="1"/>
  <c r="P43" i="12" s="1"/>
  <c r="P46" i="12" s="1"/>
  <c r="K6" i="7"/>
  <c r="K8" i="7" s="1"/>
  <c r="K14" i="7" s="1"/>
  <c r="O12" i="4"/>
  <c r="K6" i="8"/>
  <c r="K7" i="8" s="1"/>
  <c r="K12" i="8" s="1"/>
  <c r="L16" i="4"/>
  <c r="L39" i="4"/>
  <c r="L43" i="4" s="1"/>
  <c r="L9" i="7" s="1"/>
  <c r="L13" i="7" s="1"/>
  <c r="G41" i="12"/>
  <c r="Q11" i="4"/>
  <c r="P10" i="4"/>
  <c r="H40" i="12"/>
  <c r="I37" i="12" s="1"/>
  <c r="I39" i="12" s="1"/>
  <c r="T16" i="11"/>
  <c r="S30" i="11"/>
  <c r="S57" i="11" s="1"/>
  <c r="S26" i="4" s="1"/>
  <c r="S28" i="4" s="1"/>
  <c r="P32" i="4"/>
  <c r="P7" i="6"/>
  <c r="P8" i="6" s="1"/>
  <c r="P15" i="6" s="1"/>
  <c r="P16" i="6" s="1"/>
  <c r="L8" i="8"/>
  <c r="L11" i="8" s="1"/>
  <c r="N38" i="4"/>
  <c r="P5" i="4"/>
  <c r="O5" i="5"/>
  <c r="O5" i="6" s="1"/>
  <c r="O5" i="8" s="1"/>
  <c r="O5" i="7" s="1"/>
  <c r="O21" i="4"/>
  <c r="O14" i="4"/>
  <c r="O41" i="4" s="1"/>
  <c r="M40" i="4"/>
  <c r="Q43" i="12" l="1"/>
  <c r="Q46" i="12" s="1"/>
  <c r="Q48" i="12" s="1"/>
  <c r="S23" i="4"/>
  <c r="S31" i="4"/>
  <c r="S9" i="6" s="1"/>
  <c r="S14" i="6" s="1"/>
  <c r="L6" i="7"/>
  <c r="L8" i="7" s="1"/>
  <c r="L14" i="7" s="1"/>
  <c r="P21" i="12"/>
  <c r="P25" i="12" s="1"/>
  <c r="P29" i="12" s="1"/>
  <c r="P31" i="12" s="1"/>
  <c r="P38" i="12" s="1"/>
  <c r="R24" i="4"/>
  <c r="R7" i="6" s="1"/>
  <c r="R8" i="6" s="1"/>
  <c r="R15" i="6" s="1"/>
  <c r="O42" i="4"/>
  <c r="O15" i="4"/>
  <c r="O7" i="4"/>
  <c r="O8" i="4" s="1"/>
  <c r="Q32" i="4"/>
  <c r="L6" i="8"/>
  <c r="L7" i="8" s="1"/>
  <c r="L12" i="8" s="1"/>
  <c r="R13" i="12"/>
  <c r="R14" i="12" s="1"/>
  <c r="R21" i="12" s="1"/>
  <c r="R25" i="12" s="1"/>
  <c r="R29" i="12" s="1"/>
  <c r="R31" i="12" s="1"/>
  <c r="R38" i="12" s="1"/>
  <c r="P12" i="4"/>
  <c r="M16" i="4"/>
  <c r="M39" i="4"/>
  <c r="M43" i="4" s="1"/>
  <c r="M9" i="7" s="1"/>
  <c r="M13" i="7" s="1"/>
  <c r="N39" i="4"/>
  <c r="H41" i="12"/>
  <c r="I40" i="12"/>
  <c r="I41" i="12" s="1"/>
  <c r="R11" i="4"/>
  <c r="Q10" i="4"/>
  <c r="S15" i="12"/>
  <c r="S17" i="12" s="1"/>
  <c r="S24" i="4"/>
  <c r="U16" i="11"/>
  <c r="T30" i="11"/>
  <c r="T57" i="11" s="1"/>
  <c r="T26" i="4" s="1"/>
  <c r="T28" i="4" s="1"/>
  <c r="Q16" i="6"/>
  <c r="P48" i="12"/>
  <c r="P49" i="12" s="1"/>
  <c r="P47" i="12"/>
  <c r="M8" i="8"/>
  <c r="M11" i="8" s="1"/>
  <c r="O38" i="4"/>
  <c r="Q5" i="4"/>
  <c r="P5" i="5"/>
  <c r="P5" i="6" s="1"/>
  <c r="P5" i="8" s="1"/>
  <c r="P5" i="7" s="1"/>
  <c r="P21" i="4"/>
  <c r="N40" i="4"/>
  <c r="P14" i="4"/>
  <c r="P41" i="4" s="1"/>
  <c r="Q47" i="12" l="1"/>
  <c r="Q49" i="12"/>
  <c r="R32" i="4"/>
  <c r="R43" i="12"/>
  <c r="R46" i="12" s="1"/>
  <c r="R48" i="12" s="1"/>
  <c r="T23" i="4"/>
  <c r="T24" i="4" s="1"/>
  <c r="T31" i="4"/>
  <c r="T9" i="6" s="1"/>
  <c r="T14" i="6" s="1"/>
  <c r="P42" i="4"/>
  <c r="P7" i="4"/>
  <c r="P8" i="4" s="1"/>
  <c r="P15" i="4"/>
  <c r="M6" i="8"/>
  <c r="M7" i="8" s="1"/>
  <c r="M12" i="8" s="1"/>
  <c r="M6" i="7"/>
  <c r="M8" i="7" s="1"/>
  <c r="M14" i="7" s="1"/>
  <c r="Q12" i="4"/>
  <c r="N16" i="4"/>
  <c r="O16" i="4"/>
  <c r="S32" i="4"/>
  <c r="J37" i="12"/>
  <c r="J39" i="12" s="1"/>
  <c r="J40" i="12" s="1"/>
  <c r="K37" i="12" s="1"/>
  <c r="K39" i="12" s="1"/>
  <c r="S11" i="4"/>
  <c r="R10" i="4"/>
  <c r="S13" i="12"/>
  <c r="S14" i="12" s="1"/>
  <c r="S43" i="12" s="1"/>
  <c r="S46" i="12" s="1"/>
  <c r="S48" i="12" s="1"/>
  <c r="T15" i="12"/>
  <c r="T17" i="12" s="1"/>
  <c r="U30" i="11"/>
  <c r="U57" i="11" s="1"/>
  <c r="U26" i="4" s="1"/>
  <c r="U28" i="4" s="1"/>
  <c r="V16" i="11"/>
  <c r="R16" i="6"/>
  <c r="S7" i="6"/>
  <c r="S8" i="6" s="1"/>
  <c r="S15" i="6" s="1"/>
  <c r="N8" i="8"/>
  <c r="N11" i="8" s="1"/>
  <c r="P38" i="4"/>
  <c r="R5" i="4"/>
  <c r="Q5" i="5"/>
  <c r="Q5" i="6" s="1"/>
  <c r="Q5" i="8" s="1"/>
  <c r="Q5" i="7" s="1"/>
  <c r="Q21" i="4"/>
  <c r="Q14" i="4"/>
  <c r="Q41" i="4" s="1"/>
  <c r="O40" i="4"/>
  <c r="O39" i="4"/>
  <c r="N6" i="7"/>
  <c r="N8" i="7" s="1"/>
  <c r="N6" i="8"/>
  <c r="N7" i="8" s="1"/>
  <c r="N43" i="4"/>
  <c r="N9" i="7" s="1"/>
  <c r="N13" i="7" s="1"/>
  <c r="R49" i="12" l="1"/>
  <c r="R47" i="12"/>
  <c r="S47" i="12" s="1"/>
  <c r="U23" i="4"/>
  <c r="U24" i="4" s="1"/>
  <c r="U31" i="4"/>
  <c r="U9" i="6" s="1"/>
  <c r="U14" i="6" s="1"/>
  <c r="Q42" i="4"/>
  <c r="Q7" i="4"/>
  <c r="Q8" i="4" s="1"/>
  <c r="Q15" i="4"/>
  <c r="R12" i="4"/>
  <c r="T32" i="4"/>
  <c r="S21" i="12"/>
  <c r="S25" i="12" s="1"/>
  <c r="S29" i="12" s="1"/>
  <c r="S31" i="12" s="1"/>
  <c r="S38" i="12" s="1"/>
  <c r="J41" i="12"/>
  <c r="K40" i="12"/>
  <c r="L37" i="12" s="1"/>
  <c r="L39" i="12" s="1"/>
  <c r="T11" i="4"/>
  <c r="S10" i="4"/>
  <c r="U15" i="12"/>
  <c r="U17" i="12" s="1"/>
  <c r="T13" i="12"/>
  <c r="T14" i="12" s="1"/>
  <c r="T21" i="12" s="1"/>
  <c r="T25" i="12" s="1"/>
  <c r="T29" i="12" s="1"/>
  <c r="T31" i="12" s="1"/>
  <c r="T38" i="12" s="1"/>
  <c r="S49" i="12"/>
  <c r="W16" i="11"/>
  <c r="V30" i="11"/>
  <c r="V57" i="11" s="1"/>
  <c r="V26" i="4" s="1"/>
  <c r="V28" i="4" s="1"/>
  <c r="S16" i="6"/>
  <c r="T7" i="6"/>
  <c r="T8" i="6" s="1"/>
  <c r="T15" i="6" s="1"/>
  <c r="N12" i="8"/>
  <c r="O8" i="8"/>
  <c r="O11" i="8" s="1"/>
  <c r="Q38" i="4"/>
  <c r="S5" i="4"/>
  <c r="R5" i="5"/>
  <c r="R5" i="6" s="1"/>
  <c r="R5" i="8" s="1"/>
  <c r="R5" i="7" s="1"/>
  <c r="R21" i="4"/>
  <c r="P40" i="4"/>
  <c r="N14" i="7"/>
  <c r="O6" i="8"/>
  <c r="O7" i="8" s="1"/>
  <c r="O6" i="7"/>
  <c r="O8" i="7" s="1"/>
  <c r="O43" i="4"/>
  <c r="O9" i="7" s="1"/>
  <c r="O13" i="7" s="1"/>
  <c r="R14" i="4"/>
  <c r="R41" i="4" s="1"/>
  <c r="V23" i="4" l="1"/>
  <c r="V31" i="4"/>
  <c r="V9" i="6" s="1"/>
  <c r="V14" i="6" s="1"/>
  <c r="R42" i="4"/>
  <c r="R7" i="4"/>
  <c r="R8" i="4" s="1"/>
  <c r="R15" i="4"/>
  <c r="T43" i="12"/>
  <c r="T46" i="12" s="1"/>
  <c r="T48" i="12" s="1"/>
  <c r="T49" i="12" s="1"/>
  <c r="S12" i="4"/>
  <c r="P39" i="4"/>
  <c r="P6" i="8" s="1"/>
  <c r="P7" i="8" s="1"/>
  <c r="P16" i="4"/>
  <c r="K41" i="12"/>
  <c r="U11" i="4"/>
  <c r="T10" i="4"/>
  <c r="L40" i="12"/>
  <c r="L41" i="12" s="1"/>
  <c r="T16" i="6"/>
  <c r="U13" i="12"/>
  <c r="U14" i="12" s="1"/>
  <c r="U43" i="12" s="1"/>
  <c r="U46" i="12" s="1"/>
  <c r="U48" i="12" s="1"/>
  <c r="U32" i="4"/>
  <c r="U7" i="6"/>
  <c r="U8" i="6" s="1"/>
  <c r="U15" i="6" s="1"/>
  <c r="V15" i="12"/>
  <c r="V17" i="12" s="1"/>
  <c r="W30" i="11"/>
  <c r="W57" i="11" s="1"/>
  <c r="W15" i="12" s="1"/>
  <c r="W17" i="12" s="1"/>
  <c r="X16" i="11"/>
  <c r="O12" i="8"/>
  <c r="P8" i="8"/>
  <c r="P11" i="8" s="1"/>
  <c r="R38" i="4"/>
  <c r="T5" i="4"/>
  <c r="S5" i="5"/>
  <c r="S5" i="6" s="1"/>
  <c r="S5" i="8" s="1"/>
  <c r="S5" i="7" s="1"/>
  <c r="S21" i="4"/>
  <c r="O14" i="7"/>
  <c r="S14" i="4"/>
  <c r="S41" i="4" s="1"/>
  <c r="Q40" i="4"/>
  <c r="P6" i="7" l="1"/>
  <c r="P8" i="7" s="1"/>
  <c r="P43" i="4"/>
  <c r="P9" i="7" s="1"/>
  <c r="P13" i="7" s="1"/>
  <c r="V13" i="12"/>
  <c r="V14" i="12" s="1"/>
  <c r="V21" i="12" s="1"/>
  <c r="V25" i="12" s="1"/>
  <c r="V29" i="12" s="1"/>
  <c r="V31" i="12" s="1"/>
  <c r="V38" i="12" s="1"/>
  <c r="V24" i="4"/>
  <c r="V7" i="6" s="1"/>
  <c r="V8" i="6" s="1"/>
  <c r="V15" i="6" s="1"/>
  <c r="T47" i="12"/>
  <c r="U47" i="12" s="1"/>
  <c r="S42" i="4"/>
  <c r="S15" i="4"/>
  <c r="S7" i="4"/>
  <c r="S8" i="4" s="1"/>
  <c r="U21" i="12"/>
  <c r="U25" i="12" s="1"/>
  <c r="U29" i="12" s="1"/>
  <c r="U31" i="12" s="1"/>
  <c r="U38" i="12" s="1"/>
  <c r="T12" i="4"/>
  <c r="Q16" i="4"/>
  <c r="Q39" i="4"/>
  <c r="Q6" i="8" s="1"/>
  <c r="Q7" i="8" s="1"/>
  <c r="U49" i="12"/>
  <c r="U16" i="6"/>
  <c r="M37" i="12"/>
  <c r="V11" i="4"/>
  <c r="U10" i="4"/>
  <c r="W26" i="4"/>
  <c r="W28" i="4" s="1"/>
  <c r="Y16" i="11"/>
  <c r="X30" i="11"/>
  <c r="X57" i="11" s="1"/>
  <c r="X15" i="12" s="1"/>
  <c r="X17" i="12" s="1"/>
  <c r="P12" i="8"/>
  <c r="Q8" i="8"/>
  <c r="Q11" i="8" s="1"/>
  <c r="S38" i="4"/>
  <c r="U5" i="4"/>
  <c r="T5" i="5"/>
  <c r="T5" i="6" s="1"/>
  <c r="T5" i="8" s="1"/>
  <c r="T5" i="7" s="1"/>
  <c r="T21" i="4"/>
  <c r="R40" i="4"/>
  <c r="T14" i="4"/>
  <c r="T41" i="4" s="1"/>
  <c r="V43" i="12" l="1"/>
  <c r="V46" i="12" s="1"/>
  <c r="V48" i="12" s="1"/>
  <c r="V49" i="12" s="1"/>
  <c r="P14" i="7"/>
  <c r="W23" i="4"/>
  <c r="W31" i="4"/>
  <c r="W9" i="6" s="1"/>
  <c r="W14" i="6" s="1"/>
  <c r="V32" i="4"/>
  <c r="T42" i="4"/>
  <c r="T7" i="4"/>
  <c r="T8" i="4" s="1"/>
  <c r="T15" i="4"/>
  <c r="Q43" i="4"/>
  <c r="Q9" i="7" s="1"/>
  <c r="Q13" i="7" s="1"/>
  <c r="Q6" i="7"/>
  <c r="Q8" i="7" s="1"/>
  <c r="U12" i="4"/>
  <c r="R39" i="4"/>
  <c r="R6" i="7" s="1"/>
  <c r="R8" i="7" s="1"/>
  <c r="R16" i="4"/>
  <c r="V16" i="6"/>
  <c r="W11" i="4"/>
  <c r="V10" i="4"/>
  <c r="X26" i="4"/>
  <c r="X28" i="4" s="1"/>
  <c r="Z16" i="11"/>
  <c r="Y30" i="11"/>
  <c r="Y57" i="11" s="1"/>
  <c r="Y15" i="12" s="1"/>
  <c r="Y17" i="12" s="1"/>
  <c r="Q12" i="8"/>
  <c r="B56" i="12"/>
  <c r="R8" i="8"/>
  <c r="R11" i="8" s="1"/>
  <c r="T38" i="4"/>
  <c r="V5" i="4"/>
  <c r="U5" i="5"/>
  <c r="U5" i="6" s="1"/>
  <c r="U5" i="8" s="1"/>
  <c r="U5" i="7" s="1"/>
  <c r="U21" i="4"/>
  <c r="S40" i="4"/>
  <c r="U14" i="4"/>
  <c r="U41" i="4" s="1"/>
  <c r="V47" i="12" l="1"/>
  <c r="X23" i="4"/>
  <c r="X31" i="4"/>
  <c r="X9" i="6" s="1"/>
  <c r="X14" i="6" s="1"/>
  <c r="Q14" i="7"/>
  <c r="U42" i="4"/>
  <c r="U7" i="4"/>
  <c r="U8" i="4" s="1"/>
  <c r="U15" i="4"/>
  <c r="W13" i="12"/>
  <c r="W14" i="12" s="1"/>
  <c r="W24" i="4"/>
  <c r="W7" i="6" s="1"/>
  <c r="W8" i="6" s="1"/>
  <c r="W15" i="6" s="1"/>
  <c r="W16" i="6" s="1"/>
  <c r="R43" i="4"/>
  <c r="R9" i="7" s="1"/>
  <c r="R13" i="7" s="1"/>
  <c r="R14" i="7" s="1"/>
  <c r="R6" i="8"/>
  <c r="R7" i="8" s="1"/>
  <c r="R12" i="8" s="1"/>
  <c r="V12" i="4"/>
  <c r="S16" i="4"/>
  <c r="S39" i="4"/>
  <c r="S6" i="7" s="1"/>
  <c r="S8" i="7" s="1"/>
  <c r="T39" i="4"/>
  <c r="X11" i="4"/>
  <c r="W10" i="4"/>
  <c r="Y26" i="4"/>
  <c r="Y28" i="4" s="1"/>
  <c r="AA16" i="11"/>
  <c r="Z30" i="11"/>
  <c r="Z57" i="11" s="1"/>
  <c r="Z26" i="4" s="1"/>
  <c r="Z28" i="4" s="1"/>
  <c r="S8" i="8"/>
  <c r="S11" i="8" s="1"/>
  <c r="U38" i="4"/>
  <c r="W5" i="4"/>
  <c r="V5" i="5"/>
  <c r="V5" i="6" s="1"/>
  <c r="V5" i="8" s="1"/>
  <c r="V5" i="7" s="1"/>
  <c r="V21" i="4"/>
  <c r="T16" i="4"/>
  <c r="T40" i="4"/>
  <c r="V14" i="4"/>
  <c r="V41" i="4" s="1"/>
  <c r="Y31" i="4" l="1"/>
  <c r="Y9" i="6" s="1"/>
  <c r="Y14" i="6" s="1"/>
  <c r="Y23" i="4"/>
  <c r="Y24" i="4" s="1"/>
  <c r="Z23" i="4"/>
  <c r="Z24" i="4" s="1"/>
  <c r="Z31" i="4"/>
  <c r="Z9" i="6" s="1"/>
  <c r="Z14" i="6" s="1"/>
  <c r="W32" i="4"/>
  <c r="W21" i="12"/>
  <c r="W25" i="12" s="1"/>
  <c r="W29" i="12" s="1"/>
  <c r="W31" i="12" s="1"/>
  <c r="W38" i="12" s="1"/>
  <c r="W43" i="12"/>
  <c r="W46" i="12" s="1"/>
  <c r="V42" i="4"/>
  <c r="V15" i="4"/>
  <c r="V7" i="4"/>
  <c r="V8" i="4" s="1"/>
  <c r="X13" i="12"/>
  <c r="X14" i="12" s="1"/>
  <c r="X24" i="4"/>
  <c r="S43" i="4"/>
  <c r="S9" i="7" s="1"/>
  <c r="S13" i="7" s="1"/>
  <c r="S14" i="7" s="1"/>
  <c r="W12" i="4"/>
  <c r="S6" i="8"/>
  <c r="S7" i="8" s="1"/>
  <c r="S12" i="8" s="1"/>
  <c r="Y11" i="4"/>
  <c r="X10" i="4"/>
  <c r="Z15" i="12"/>
  <c r="Z17" i="12" s="1"/>
  <c r="AA30" i="11"/>
  <c r="AA57" i="11" s="1"/>
  <c r="AA26" i="4" s="1"/>
  <c r="AA28" i="4" s="1"/>
  <c r="AB16" i="11"/>
  <c r="T8" i="8"/>
  <c r="T11" i="8" s="1"/>
  <c r="V38" i="4"/>
  <c r="X5" i="4"/>
  <c r="W5" i="5"/>
  <c r="W5" i="6" s="1"/>
  <c r="W5" i="8" s="1"/>
  <c r="W5" i="7" s="1"/>
  <c r="W21" i="4"/>
  <c r="T6" i="8"/>
  <c r="T7" i="8" s="1"/>
  <c r="T6" i="7"/>
  <c r="T8" i="7" s="1"/>
  <c r="T43" i="4"/>
  <c r="T9" i="7" s="1"/>
  <c r="T13" i="7" s="1"/>
  <c r="U40" i="4"/>
  <c r="W14" i="4"/>
  <c r="W41" i="4" s="1"/>
  <c r="AA23" i="4" l="1"/>
  <c r="AA31" i="4"/>
  <c r="AA9" i="6" s="1"/>
  <c r="AA14" i="6" s="1"/>
  <c r="X21" i="12"/>
  <c r="X25" i="12" s="1"/>
  <c r="X29" i="12" s="1"/>
  <c r="X31" i="12" s="1"/>
  <c r="X38" i="12" s="1"/>
  <c r="X43" i="12"/>
  <c r="X46" i="12" s="1"/>
  <c r="X48" i="12" s="1"/>
  <c r="W48" i="12"/>
  <c r="W49" i="12" s="1"/>
  <c r="W47" i="12"/>
  <c r="W42" i="4"/>
  <c r="W15" i="4"/>
  <c r="W7" i="4"/>
  <c r="W8" i="4" s="1"/>
  <c r="X12" i="4"/>
  <c r="U16" i="4"/>
  <c r="U39" i="4"/>
  <c r="U6" i="7" s="1"/>
  <c r="U8" i="7" s="1"/>
  <c r="X32" i="4"/>
  <c r="X7" i="6"/>
  <c r="X8" i="6" s="1"/>
  <c r="X15" i="6" s="1"/>
  <c r="X16" i="6" s="1"/>
  <c r="Y13" i="12"/>
  <c r="Y14" i="12" s="1"/>
  <c r="Z11" i="4"/>
  <c r="Y10" i="4"/>
  <c r="AA15" i="12"/>
  <c r="AA17" i="12" s="1"/>
  <c r="AB30" i="11"/>
  <c r="AB57" i="11" s="1"/>
  <c r="AB26" i="4" s="1"/>
  <c r="AB28" i="4" s="1"/>
  <c r="AC16" i="11"/>
  <c r="Z13" i="12"/>
  <c r="Z14" i="12" s="1"/>
  <c r="T12" i="8"/>
  <c r="U8" i="8"/>
  <c r="U11" i="8" s="1"/>
  <c r="W38" i="4"/>
  <c r="Y5" i="4"/>
  <c r="X5" i="5"/>
  <c r="X5" i="6" s="1"/>
  <c r="X5" i="8" s="1"/>
  <c r="X5" i="7" s="1"/>
  <c r="X21" i="4"/>
  <c r="T14" i="7"/>
  <c r="V40" i="4"/>
  <c r="X14" i="4"/>
  <c r="X41" i="4" s="1"/>
  <c r="AB23" i="4" l="1"/>
  <c r="AB24" i="4" s="1"/>
  <c r="AB31" i="4"/>
  <c r="AB9" i="6" s="1"/>
  <c r="AB14" i="6" s="1"/>
  <c r="X47" i="12"/>
  <c r="X49" i="12"/>
  <c r="X42" i="4"/>
  <c r="X7" i="4"/>
  <c r="X8" i="4" s="1"/>
  <c r="X15" i="4"/>
  <c r="AA13" i="12"/>
  <c r="AA14" i="12" s="1"/>
  <c r="AA43" i="12" s="1"/>
  <c r="AA46" i="12" s="1"/>
  <c r="AA48" i="12" s="1"/>
  <c r="AA24" i="4"/>
  <c r="AA7" i="6" s="1"/>
  <c r="AA8" i="6" s="1"/>
  <c r="AA15" i="6" s="1"/>
  <c r="U43" i="4"/>
  <c r="U9" i="7" s="1"/>
  <c r="U13" i="7" s="1"/>
  <c r="U14" i="7" s="1"/>
  <c r="U6" i="8"/>
  <c r="U7" i="8" s="1"/>
  <c r="U12" i="8" s="1"/>
  <c r="Y12" i="4"/>
  <c r="V16" i="4"/>
  <c r="V39" i="4"/>
  <c r="V43" i="4" s="1"/>
  <c r="V9" i="7" s="1"/>
  <c r="V13" i="7" s="1"/>
  <c r="Y21" i="12"/>
  <c r="Y25" i="12" s="1"/>
  <c r="Y29" i="12" s="1"/>
  <c r="Y31" i="12" s="1"/>
  <c r="Y38" i="12" s="1"/>
  <c r="Y43" i="12"/>
  <c r="Y46" i="12" s="1"/>
  <c r="Y7" i="6"/>
  <c r="Y8" i="6" s="1"/>
  <c r="Y15" i="6" s="1"/>
  <c r="Y16" i="6" s="1"/>
  <c r="Y32" i="4"/>
  <c r="AA11" i="4"/>
  <c r="Z10" i="4"/>
  <c r="AB15" i="12"/>
  <c r="AB17" i="12" s="1"/>
  <c r="AC30" i="11"/>
  <c r="AC57" i="11" s="1"/>
  <c r="Z43" i="12"/>
  <c r="Z46" i="12" s="1"/>
  <c r="Z48" i="12" s="1"/>
  <c r="Z21" i="12"/>
  <c r="Z25" i="12" s="1"/>
  <c r="Z29" i="12" s="1"/>
  <c r="Z31" i="12" s="1"/>
  <c r="Z38" i="12" s="1"/>
  <c r="Z7" i="6"/>
  <c r="Z8" i="6" s="1"/>
  <c r="Z15" i="6" s="1"/>
  <c r="Z32" i="4"/>
  <c r="V8" i="8"/>
  <c r="V11" i="8" s="1"/>
  <c r="X38" i="4"/>
  <c r="Z5" i="4"/>
  <c r="Y5" i="5"/>
  <c r="Y5" i="6" s="1"/>
  <c r="Y5" i="8" s="1"/>
  <c r="Y5" i="7" s="1"/>
  <c r="Y21" i="4"/>
  <c r="W40" i="4"/>
  <c r="Y14" i="4"/>
  <c r="Y41" i="4" s="1"/>
  <c r="V6" i="8" l="1"/>
  <c r="V7" i="8" s="1"/>
  <c r="V12" i="8" s="1"/>
  <c r="V6" i="7"/>
  <c r="V8" i="7" s="1"/>
  <c r="V14" i="7" s="1"/>
  <c r="Z16" i="6"/>
  <c r="AA16" i="6" s="1"/>
  <c r="Y42" i="4"/>
  <c r="Y7" i="4"/>
  <c r="Y8" i="4" s="1"/>
  <c r="Y15" i="4"/>
  <c r="AA21" i="12"/>
  <c r="AA25" i="12" s="1"/>
  <c r="AA29" i="12" s="1"/>
  <c r="AA31" i="12" s="1"/>
  <c r="AA38" i="12" s="1"/>
  <c r="AB32" i="4"/>
  <c r="AB13" i="12"/>
  <c r="AB14" i="12" s="1"/>
  <c r="AB21" i="12" s="1"/>
  <c r="AB25" i="12" s="1"/>
  <c r="AB29" i="12" s="1"/>
  <c r="AB31" i="12" s="1"/>
  <c r="AB38" i="12" s="1"/>
  <c r="Z12" i="4"/>
  <c r="AA32" i="4"/>
  <c r="W39" i="4"/>
  <c r="W6" i="7" s="1"/>
  <c r="W8" i="7" s="1"/>
  <c r="W16" i="4"/>
  <c r="Y48" i="12"/>
  <c r="Y49" i="12" s="1"/>
  <c r="Z49" i="12" s="1"/>
  <c r="AA49" i="12" s="1"/>
  <c r="Y47" i="12"/>
  <c r="Z47" i="12" s="1"/>
  <c r="AA47" i="12" s="1"/>
  <c r="AB11" i="4"/>
  <c r="AA10" i="4"/>
  <c r="AC26" i="4"/>
  <c r="AC28" i="4" s="1"/>
  <c r="AC15" i="12"/>
  <c r="AC17" i="12" s="1"/>
  <c r="AB7" i="6"/>
  <c r="AB8" i="6" s="1"/>
  <c r="AB15" i="6" s="1"/>
  <c r="W8" i="8"/>
  <c r="W11" i="8" s="1"/>
  <c r="Y38" i="4"/>
  <c r="AA5" i="4"/>
  <c r="Z5" i="5"/>
  <c r="Z5" i="6" s="1"/>
  <c r="Z5" i="8" s="1"/>
  <c r="Z5" i="7" s="1"/>
  <c r="Z21" i="4"/>
  <c r="Z14" i="4"/>
  <c r="Z41" i="4" s="1"/>
  <c r="X40" i="4"/>
  <c r="AB43" i="12" l="1"/>
  <c r="AB46" i="12" s="1"/>
  <c r="AB48" i="12" s="1"/>
  <c r="AB49" i="12" s="1"/>
  <c r="AC23" i="4"/>
  <c r="AC24" i="4" s="1"/>
  <c r="AC31" i="4"/>
  <c r="AC9" i="6" s="1"/>
  <c r="AC14" i="6" s="1"/>
  <c r="Z42" i="4"/>
  <c r="Z15" i="4"/>
  <c r="Z7" i="4"/>
  <c r="Z8" i="4" s="1"/>
  <c r="W43" i="4"/>
  <c r="W9" i="7" s="1"/>
  <c r="W13" i="7" s="1"/>
  <c r="W14" i="7" s="1"/>
  <c r="W6" i="8"/>
  <c r="W7" i="8" s="1"/>
  <c r="W12" i="8" s="1"/>
  <c r="AA12" i="4"/>
  <c r="X39" i="4"/>
  <c r="X6" i="7" s="1"/>
  <c r="X8" i="7" s="1"/>
  <c r="X16" i="4"/>
  <c r="Y39" i="4"/>
  <c r="AC11" i="4"/>
  <c r="AC10" i="4" s="1"/>
  <c r="AB10" i="4"/>
  <c r="AB16" i="6"/>
  <c r="X8" i="8"/>
  <c r="X11" i="8" s="1"/>
  <c r="Z38" i="4"/>
  <c r="AB5" i="4"/>
  <c r="AA21" i="4"/>
  <c r="AA5" i="5"/>
  <c r="AA5" i="6" s="1"/>
  <c r="AA5" i="8" s="1"/>
  <c r="AA5" i="7" s="1"/>
  <c r="AA14" i="4"/>
  <c r="AA41" i="4" s="1"/>
  <c r="Y40" i="4"/>
  <c r="AB47" i="12" l="1"/>
  <c r="AA42" i="4"/>
  <c r="AA15" i="4"/>
  <c r="AA7" i="4"/>
  <c r="AA8" i="4" s="1"/>
  <c r="X6" i="8"/>
  <c r="X7" i="8" s="1"/>
  <c r="X12" i="8" s="1"/>
  <c r="X43" i="4"/>
  <c r="X9" i="7" s="1"/>
  <c r="X13" i="7" s="1"/>
  <c r="X14" i="7" s="1"/>
  <c r="AC12" i="4"/>
  <c r="AB12" i="4"/>
  <c r="Y16" i="4"/>
  <c r="AC13" i="12"/>
  <c r="AC14" i="12" s="1"/>
  <c r="Y8" i="8"/>
  <c r="Y11" i="8" s="1"/>
  <c r="AA38" i="4"/>
  <c r="AC5" i="4"/>
  <c r="AB5" i="5"/>
  <c r="AB5" i="6" s="1"/>
  <c r="AB5" i="8" s="1"/>
  <c r="AB5" i="7" s="1"/>
  <c r="AB21" i="4"/>
  <c r="Y6" i="8"/>
  <c r="Y7" i="8" s="1"/>
  <c r="Y6" i="7"/>
  <c r="Y8" i="7" s="1"/>
  <c r="Y43" i="4"/>
  <c r="Y9" i="7" s="1"/>
  <c r="Y13" i="7" s="1"/>
  <c r="Z40" i="4"/>
  <c r="AC14" i="4"/>
  <c r="AC41" i="4" s="1"/>
  <c r="AB14" i="4"/>
  <c r="AB41" i="4" s="1"/>
  <c r="AB42" i="4" l="1"/>
  <c r="AB7" i="4"/>
  <c r="AB8" i="4" s="1"/>
  <c r="AB15" i="4"/>
  <c r="AC42" i="4"/>
  <c r="AC7" i="4"/>
  <c r="AC8" i="4" s="1"/>
  <c r="AC15" i="4"/>
  <c r="Z16" i="4"/>
  <c r="Z39" i="4"/>
  <c r="Z6" i="8" s="1"/>
  <c r="Z7" i="8" s="1"/>
  <c r="Y12" i="8"/>
  <c r="AC43" i="12"/>
  <c r="AC46" i="12" s="1"/>
  <c r="AC21" i="12"/>
  <c r="AC25" i="12" s="1"/>
  <c r="AC29" i="12" s="1"/>
  <c r="AC31" i="12" s="1"/>
  <c r="AC38" i="12" s="1"/>
  <c r="AC7" i="6"/>
  <c r="AC8" i="6" s="1"/>
  <c r="AC15" i="6" s="1"/>
  <c r="AC16" i="6" s="1"/>
  <c r="AC32" i="4"/>
  <c r="Z8" i="8"/>
  <c r="Z11" i="8" s="1"/>
  <c r="AB38" i="4"/>
  <c r="AC5" i="5"/>
  <c r="AC5" i="6" s="1"/>
  <c r="AC5" i="8" s="1"/>
  <c r="AC5" i="7" s="1"/>
  <c r="AC21" i="4"/>
  <c r="AA40" i="4"/>
  <c r="Y14" i="7"/>
  <c r="Z6" i="7" l="1"/>
  <c r="Z8" i="7" s="1"/>
  <c r="Z43" i="4"/>
  <c r="Z9" i="7" s="1"/>
  <c r="Z13" i="7" s="1"/>
  <c r="AA16" i="4"/>
  <c r="AA39" i="4"/>
  <c r="AA43" i="4" s="1"/>
  <c r="AA9" i="7" s="1"/>
  <c r="AA13" i="7" s="1"/>
  <c r="Z12" i="8"/>
  <c r="B55" i="12"/>
  <c r="AC48" i="12"/>
  <c r="AC49" i="12" s="1"/>
  <c r="B54" i="12" s="1"/>
  <c r="AC47" i="12"/>
  <c r="AA8" i="8"/>
  <c r="AA11" i="8" s="1"/>
  <c r="AC38" i="4"/>
  <c r="AC40" i="4"/>
  <c r="AB40" i="4"/>
  <c r="AA6" i="8" l="1"/>
  <c r="AA7" i="8" s="1"/>
  <c r="AA12" i="8" s="1"/>
  <c r="Z14" i="7"/>
  <c r="AA6" i="7"/>
  <c r="AA8" i="7" s="1"/>
  <c r="AA14" i="7" s="1"/>
  <c r="AC39" i="4"/>
  <c r="AC43" i="4" s="1"/>
  <c r="AC9" i="7" s="1"/>
  <c r="AC13" i="7" s="1"/>
  <c r="AC16" i="4"/>
  <c r="AB39" i="4"/>
  <c r="AB43" i="4" s="1"/>
  <c r="AB9" i="7" s="1"/>
  <c r="AB13" i="7" s="1"/>
  <c r="AB16" i="4"/>
  <c r="B48" i="4"/>
  <c r="B9" i="10" s="1"/>
  <c r="AB8" i="8"/>
  <c r="AB11" i="8" s="1"/>
  <c r="AC8" i="8"/>
  <c r="AC11" i="8" s="1"/>
  <c r="B32" i="10"/>
  <c r="AC6" i="8" l="1"/>
  <c r="AC7" i="8" s="1"/>
  <c r="AC12" i="8" s="1"/>
  <c r="B47" i="4"/>
  <c r="B8" i="10" s="1"/>
  <c r="B12" i="10" s="1"/>
  <c r="B13" i="10" s="1"/>
  <c r="B17" i="10" s="1"/>
  <c r="B19" i="10" s="1"/>
  <c r="B21" i="10" s="1"/>
  <c r="AC6" i="7"/>
  <c r="AC8" i="7" s="1"/>
  <c r="AC14" i="7" s="1"/>
  <c r="AB6" i="8"/>
  <c r="AB7" i="8" s="1"/>
  <c r="AB12" i="8" s="1"/>
  <c r="AB6" i="7"/>
  <c r="AB8" i="7" s="1"/>
  <c r="AB14" i="7" s="1"/>
  <c r="B33" i="10"/>
  <c r="B36" i="10" s="1"/>
  <c r="B37" i="10" s="1"/>
  <c r="B41" i="10" s="1"/>
  <c r="B43" i="10" s="1"/>
  <c r="B45" i="10" s="1"/>
  <c r="B14" i="8" l="1"/>
  <c r="B13" i="8"/>
  <c r="B16" i="7"/>
  <c r="B15" i="7"/>
  <c r="M32" i="12"/>
  <c r="M33" i="12" s="1"/>
  <c r="M38" i="12" s="1"/>
  <c r="M39" i="12" s="1"/>
  <c r="M40" i="12" l="1"/>
  <c r="N37" i="12" s="1"/>
  <c r="N39" i="12" s="1"/>
  <c r="N40" i="12" l="1"/>
  <c r="O37" i="12" s="1"/>
  <c r="O39" i="12" s="1"/>
  <c r="M41" i="12"/>
  <c r="O40" i="12" l="1"/>
  <c r="P37" i="12" s="1"/>
  <c r="P39" i="12" s="1"/>
  <c r="N41" i="12"/>
  <c r="P40" i="12" l="1"/>
  <c r="Q37" i="12" s="1"/>
  <c r="Q39" i="12" s="1"/>
  <c r="O41" i="12"/>
  <c r="Q40" i="12" l="1"/>
  <c r="R37" i="12" s="1"/>
  <c r="R39" i="12" s="1"/>
  <c r="P41" i="12"/>
  <c r="R40" i="12" l="1"/>
  <c r="S37" i="12" s="1"/>
  <c r="S39" i="12" s="1"/>
  <c r="Q41" i="12"/>
  <c r="S40" i="12" l="1"/>
  <c r="S41" i="12" s="1"/>
  <c r="R41" i="12"/>
  <c r="T37" i="12" l="1"/>
  <c r="T39" i="12" s="1"/>
  <c r="T40" i="12" l="1"/>
  <c r="U37" i="12" s="1"/>
  <c r="U39" i="12" s="1"/>
  <c r="U40" i="12" l="1"/>
  <c r="V37" i="12" s="1"/>
  <c r="V39" i="12" s="1"/>
  <c r="T41" i="12"/>
  <c r="V40" i="12" l="1"/>
  <c r="W37" i="12" s="1"/>
  <c r="W39" i="12" s="1"/>
  <c r="U41" i="12"/>
  <c r="W40" i="12" l="1"/>
  <c r="X37" i="12" s="1"/>
  <c r="X39" i="12" s="1"/>
  <c r="V41" i="12"/>
  <c r="X40" i="12" l="1"/>
  <c r="X41" i="12" s="1"/>
  <c r="W41" i="12"/>
  <c r="Y37" i="12" l="1"/>
  <c r="Y39" i="12" s="1"/>
  <c r="Y40" i="12" l="1"/>
  <c r="Y41" i="12" s="1"/>
  <c r="Z37" i="12" l="1"/>
  <c r="Z39" i="12" s="1"/>
  <c r="Z40" i="12" s="1"/>
  <c r="AA37" i="12" s="1"/>
  <c r="AA39" i="12" s="1"/>
  <c r="AA40" i="12" l="1"/>
  <c r="AA41" i="12" s="1"/>
  <c r="Z41" i="12"/>
  <c r="AB37" i="12" l="1"/>
  <c r="AB39" i="12" s="1"/>
  <c r="AB40" i="12" l="1"/>
  <c r="AB41" i="12" s="1"/>
  <c r="AC37" i="12" l="1"/>
  <c r="AC39" i="12" s="1"/>
  <c r="AC40" i="12" l="1"/>
  <c r="AC41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Sirli Jurjev</author>
  </authors>
  <commentList>
    <comment ref="A10" authorId="0" shapeId="0" xr:uid="{00000000-0006-0000-0900-000001000000}">
      <text>
        <r>
          <rPr>
            <b/>
            <sz val="9"/>
            <color indexed="81"/>
            <rFont val="Segoe UI"/>
            <family val="2"/>
          </rPr>
          <t>Sirli Jurjev:</t>
        </r>
        <r>
          <rPr>
            <sz val="9"/>
            <color indexed="81"/>
            <rFont val="Segoe UI"/>
            <family val="2"/>
          </rPr>
          <t xml:space="preserve">
kajastatakse juhul kui põhivara amortiseerub ennem vaadeldava perioodi lõppu
</t>
        </r>
      </text>
    </comment>
    <comment ref="A34" authorId="0" shapeId="0" xr:uid="{00000000-0006-0000-0900-000002000000}">
      <text>
        <r>
          <rPr>
            <b/>
            <sz val="9"/>
            <color indexed="81"/>
            <rFont val="Segoe UI"/>
            <family val="2"/>
          </rPr>
          <t>Sirli Jurjev:</t>
        </r>
        <r>
          <rPr>
            <sz val="9"/>
            <color indexed="81"/>
            <rFont val="Segoe UI"/>
            <family val="2"/>
          </rPr>
          <t xml:space="preserve">
kajastatakse juhul kui põhivara amortiseerub ennem vaadeldava perioodi lõppu
</t>
        </r>
      </text>
    </comment>
  </commentList>
</comments>
</file>

<file path=xl/sharedStrings.xml><?xml version="1.0" encoding="utf-8"?>
<sst xmlns="http://schemas.openxmlformats.org/spreadsheetml/2006/main" count="393" uniqueCount="233">
  <si>
    <t>Olulisemad majandusnäitajad</t>
  </si>
  <si>
    <t>tegelik</t>
  </si>
  <si>
    <t>prognoos</t>
  </si>
  <si>
    <t>SKP jooksevhindades (mln €)</t>
  </si>
  <si>
    <t>SKP püsivhindades (mln €)</t>
  </si>
  <si>
    <t>SKP reaalkasv</t>
  </si>
  <si>
    <t>SKP nominaalkasv</t>
  </si>
  <si>
    <t>Tarbijahinnaindeks</t>
  </si>
  <si>
    <t>Hõive (tuh inimest)</t>
  </si>
  <si>
    <t>hõivekasv</t>
  </si>
  <si>
    <t>Tööpuudus</t>
  </si>
  <si>
    <t>Tööviljakuse kasv</t>
  </si>
  <si>
    <t>Keskmine kuupalk (€)</t>
  </si>
  <si>
    <t>palgakasv</t>
  </si>
  <si>
    <t>Sotsiaalmaks (mln EUR)</t>
  </si>
  <si>
    <t>Allikad:</t>
  </si>
  <si>
    <t>Rahandusministeerium</t>
  </si>
  <si>
    <t>Makromajanduse näitajad 2000-2050</t>
  </si>
  <si>
    <t>Reaalne diskontomäär</t>
  </si>
  <si>
    <t>Nominaalne diskontomäär</t>
  </si>
  <si>
    <t>Täisstsenaarium</t>
  </si>
  <si>
    <t>Diskonteeritud jääkväärtus</t>
  </si>
  <si>
    <t xml:space="preserve">Põhivara investeeringud </t>
  </si>
  <si>
    <t>Uuendus/asenduskulud</t>
  </si>
  <si>
    <t>Jääkväärtus</t>
  </si>
  <si>
    <t>Diskonteerimine reaalse diskontomäära osas</t>
  </si>
  <si>
    <t>Abikõlblikud kulud</t>
  </si>
  <si>
    <t>KOKKU</t>
  </si>
  <si>
    <t xml:space="preserve">Tegevus/Aasta </t>
  </si>
  <si>
    <t>Kokku</t>
  </si>
  <si>
    <t>Kulud kokku</t>
  </si>
  <si>
    <t>Nullstsenaarium</t>
  </si>
  <si>
    <t>TEGEVUSTULUD</t>
  </si>
  <si>
    <t>TEGEVUSKULUD</t>
  </si>
  <si>
    <t>Kogu investeeringud</t>
  </si>
  <si>
    <t>Tegevustulud kokku</t>
  </si>
  <si>
    <t>Personalikulud</t>
  </si>
  <si>
    <t xml:space="preserve">Tegevuskulud kokku </t>
  </si>
  <si>
    <t xml:space="preserve">Ärikasum enne kulumit </t>
  </si>
  <si>
    <t>Juurdekasvuline stsenaarium</t>
  </si>
  <si>
    <t>Tegevustulud ja -kulud</t>
  </si>
  <si>
    <t>Koguinvesteering</t>
  </si>
  <si>
    <t xml:space="preserve"> Finantseerimisallikad </t>
  </si>
  <si>
    <t>Riiklikud toetused</t>
  </si>
  <si>
    <t>Struktuurifondide toetus</t>
  </si>
  <si>
    <t>Laenud</t>
  </si>
  <si>
    <t>Teised finantsressursid</t>
  </si>
  <si>
    <t>Finantsressursid kokku</t>
  </si>
  <si>
    <t>Projekti jätkusuutlikus</t>
  </si>
  <si>
    <t>Sissetulekud kokku</t>
  </si>
  <si>
    <t>Intressid</t>
  </si>
  <si>
    <t>Laenu põhiosa tagasimakse</t>
  </si>
  <si>
    <t>Tegevuskulud kokku</t>
  </si>
  <si>
    <t>Väljaminekud kokku</t>
  </si>
  <si>
    <t>Rahavood kokku</t>
  </si>
  <si>
    <t>Kumulatiivne kogu rahavoog</t>
  </si>
  <si>
    <t>Sisend tuleb siia automaatselt Tabelitest 1, 2 ja 3, täita on vaja värvimata taustaga read</t>
  </si>
  <si>
    <t xml:space="preserve">Investeeringu tasuvuse määr </t>
  </si>
  <si>
    <t>Kogu kulutused</t>
  </si>
  <si>
    <t xml:space="preserve">Neto rahavoog </t>
  </si>
  <si>
    <t>Investeeringu rahaline nüüdispuhasväärtus (FNPV/C)</t>
  </si>
  <si>
    <t xml:space="preserve">Omakapitali tasuvuse määr </t>
  </si>
  <si>
    <t>Kokku toetused</t>
  </si>
  <si>
    <t>Kapitali rahaline tasuvuse määr (FRR/K)</t>
  </si>
  <si>
    <t>Kapitali rahaline nüüdispuhasväärtus (FNPV/K)</t>
  </si>
  <si>
    <t>Neto rahavoog</t>
  </si>
  <si>
    <t>Toetuste arvestus I</t>
  </si>
  <si>
    <t>Toetuste arvestus II</t>
  </si>
  <si>
    <t>Tuluteenivad tulud</t>
  </si>
  <si>
    <t>Kulud, mis on seotud tuluteenivate tuludega</t>
  </si>
  <si>
    <t>Diskonteeritud kulud kokku</t>
  </si>
  <si>
    <t>Diskonteeritud tulud kokku</t>
  </si>
  <si>
    <t>Põhivara asenduskulud</t>
  </si>
  <si>
    <t>Diskonteeritud põhivara asenduskulud kokku</t>
  </si>
  <si>
    <t>Toetuse määr, %</t>
  </si>
  <si>
    <t>Toetuse suurus</t>
  </si>
  <si>
    <t>Investeeringu jääkväärtus vaatlusperioodi lõpuks</t>
  </si>
  <si>
    <t>Finantseerimise puudujääk (investeeringu kogukulude diskonteeritud väärtus – puhastulu diskonteeritud väärtus)</t>
  </si>
  <si>
    <t>Diskonteeritud väärtus (puhas nüüdisväärtus, NPV), eurot</t>
  </si>
  <si>
    <t>Reaalhindade alusel</t>
  </si>
  <si>
    <t>Diskonteeritud põhivara investeeringud kokku</t>
  </si>
  <si>
    <t>Investeeringuga seotud puhastulu</t>
  </si>
  <si>
    <t>Projekti finantseerimise puudujäägi määr (% investeeringu kogukulude diskonteeritud väärtusest)</t>
  </si>
  <si>
    <t>Toetuse määramise aluseks olevate abikõlblike kulude summa (abikõlblikud kulud x finantseerimise puudujäägi määr)</t>
  </si>
  <si>
    <t>Toetuse määra arvestused</t>
  </si>
  <si>
    <t>euro või %</t>
  </si>
  <si>
    <t>Nominaalhindade alusel</t>
  </si>
  <si>
    <t>Põhivara investeeringud</t>
  </si>
  <si>
    <t>Toetuse suurus, eurot (toetuse määramise aluseks olevate abikõlblike kulude summa x toetuse määr)</t>
  </si>
  <si>
    <t>Üks variant tuleb FNPV/C arvestamisel ära kustutada, kui arvestatud on reaalhindades siis jääb I variant, kui nominaalhindades jääb rohelisel taustal tehtud arvestused</t>
  </si>
  <si>
    <t>Investeeringu rahaline tasuvuse määr (FRR/C)</t>
  </si>
  <si>
    <t>Üks variant tuleb FNPV/K arvestamisel ära kustutada, kui arvestatud on reaalhindades siis jääb I variant, kui nominaalhindades jääb rohelisel taustal tehtud arvestused</t>
  </si>
  <si>
    <t>Suvi 2015</t>
  </si>
  <si>
    <t>üleminek</t>
  </si>
  <si>
    <t>Ageing Report 2015</t>
  </si>
  <si>
    <t>Kuni 2019. aastani RM suvine majandusprognoos 2015 (valminud 16.09.2015)</t>
  </si>
  <si>
    <t>Alates aastast 2041 on kasutatud Euroopa Liidu majanduspoliitika komitee (Economic Policy Committee) poolt kokku lepitud, kogu ELi kohta ühtsetel alustel loodud eeldusi eelarvepoliitika pikaajalise jätkusuutlikkuse hindamiseks.</t>
  </si>
  <si>
    <t>Periood 2020-2040 toimub tasemete üleminek RM prognoosilt Ageing Report 2015 projektsioonidele.</t>
  </si>
  <si>
    <t>European Commission. The 2015 Ageing Report: Underlying Assumptions and Projection Methodologies.</t>
  </si>
  <si>
    <t>http://ec.europa.eu/economy_finance/publications/european_economy/2014/pdf/ee8_en.pdf</t>
  </si>
  <si>
    <t>(tabeli andmed on võetud internetist: http://www.fin.ee/majandusprognoosid)</t>
  </si>
  <si>
    <t>Majanduskulud</t>
  </si>
  <si>
    <t>KOVi eraldised</t>
  </si>
  <si>
    <t>Tööjõukulud</t>
  </si>
  <si>
    <t>Majandamiskulud</t>
  </si>
  <si>
    <t>Lasteaed Tõruke</t>
  </si>
  <si>
    <t>Lasteaed Mari</t>
  </si>
  <si>
    <t>Tegevuskulud</t>
  </si>
  <si>
    <t>INVESTEERINGUD</t>
  </si>
  <si>
    <t>KULUD KOKKU</t>
  </si>
  <si>
    <t>Elekter</t>
  </si>
  <si>
    <t>Küte</t>
  </si>
  <si>
    <t>Majandamiskulud kokku</t>
  </si>
  <si>
    <t xml:space="preserve"> </t>
  </si>
  <si>
    <t>Muud majandamiskulud</t>
  </si>
  <si>
    <t>Põhivarainvesteering</t>
  </si>
  <si>
    <t>Kasulik eluiga</t>
  </si>
  <si>
    <t>Omafinantseering</t>
  </si>
  <si>
    <t>Laen</t>
  </si>
  <si>
    <t>Intressimäär</t>
  </si>
  <si>
    <t>Laenuperiood</t>
  </si>
  <si>
    <t>Raha minimaalne jääk perioodi lõpuks</t>
  </si>
  <si>
    <t>Kasumiaruande prognoos</t>
  </si>
  <si>
    <t>Tulud kokku</t>
  </si>
  <si>
    <t>Põhivara kulum</t>
  </si>
  <si>
    <t>Ärikasum</t>
  </si>
  <si>
    <t>Intressikulu</t>
  </si>
  <si>
    <t>Laenu kogumakse</t>
  </si>
  <si>
    <t>Puhaskasum</t>
  </si>
  <si>
    <t>Rahavoogude prognoos</t>
  </si>
  <si>
    <t>Põhitegevuse rahavoog kokku</t>
  </si>
  <si>
    <t>Investeeringud</t>
  </si>
  <si>
    <t>Investeerimistegevuse rahavood kokku</t>
  </si>
  <si>
    <t>Laenu saamine/tagasimakse</t>
  </si>
  <si>
    <t>Muu finantseering</t>
  </si>
  <si>
    <t>Rahavoog  finantseerimistegevusest kokku</t>
  </si>
  <si>
    <t>Raha ja raha ekvivalendid perioodi alguses</t>
  </si>
  <si>
    <t>Raha ja raha ekvivalentide muutus</t>
  </si>
  <si>
    <t>Raha ja raha ekvivalendid perioodi lõpus (algne)</t>
  </si>
  <si>
    <t>Lisafinantseeringu vajadus kahjumi katmiseks</t>
  </si>
  <si>
    <t>Raha ja raha ekvivalendid perioodi lõpus</t>
  </si>
  <si>
    <t>Netotulem</t>
  </si>
  <si>
    <t>Investeering</t>
  </si>
  <si>
    <t>jääkväärtus</t>
  </si>
  <si>
    <t>Vaba rahavoog</t>
  </si>
  <si>
    <t>Kumulatiivne rahavoog</t>
  </si>
  <si>
    <t>Vaba rahavoog nüüdisväärtuses</t>
  </si>
  <si>
    <t>Diskonteeritud vaba rahavoog kumulat.</t>
  </si>
  <si>
    <t>Periood</t>
  </si>
  <si>
    <t>Diskontomäär</t>
  </si>
  <si>
    <t>NPV</t>
  </si>
  <si>
    <t>IRR</t>
  </si>
  <si>
    <t>Tasuvusaeg</t>
  </si>
  <si>
    <t>Mari</t>
  </si>
  <si>
    <t>Tõruke</t>
  </si>
  <si>
    <t>Põhivara kulum Mari</t>
  </si>
  <si>
    <t>Põhivara kulum Tõruke</t>
  </si>
  <si>
    <t>Põhivara kulum kokku</t>
  </si>
  <si>
    <t>Uue lasteaia ehitus</t>
  </si>
  <si>
    <t>Uus lasteaed</t>
  </si>
  <si>
    <t>NULLSTSENAARIUM</t>
  </si>
  <si>
    <t>TÄISSTSENAARIUM</t>
  </si>
  <si>
    <t>Tööjõukulud kokku</t>
  </si>
  <si>
    <t>Koguinvesteeringud</t>
  </si>
  <si>
    <t>Direktor</t>
  </si>
  <si>
    <t>Õppealajuhataja</t>
  </si>
  <si>
    <t>Lasteaiaõpetaja</t>
  </si>
  <si>
    <t>lasteaiaõpetaja abi</t>
  </si>
  <si>
    <t>Liikumisõpetaja</t>
  </si>
  <si>
    <t>Muusikaõpetaja</t>
  </si>
  <si>
    <t>beebikooli õpetaja</t>
  </si>
  <si>
    <t>Logopeed</t>
  </si>
  <si>
    <t>Eripedagoog-logopeed</t>
  </si>
  <si>
    <t>Raviliikumisõpetaja-füsioterapeut</t>
  </si>
  <si>
    <t xml:space="preserve">Peakokk </t>
  </si>
  <si>
    <t>Koka abi</t>
  </si>
  <si>
    <t>Tervishoiutöötaja</t>
  </si>
  <si>
    <t>Majandusjuhataja</t>
  </si>
  <si>
    <t>Tehnik</t>
  </si>
  <si>
    <t>Koristaja</t>
  </si>
  <si>
    <t>Pesumasinist</t>
  </si>
  <si>
    <t>Majahoidja</t>
  </si>
  <si>
    <t>Aednik-majahoidja</t>
  </si>
  <si>
    <t>Beebikooli õpetaja</t>
  </si>
  <si>
    <t>Eripedagoog, logopeed</t>
  </si>
  <si>
    <t>Kokk</t>
  </si>
  <si>
    <t>Pesupesemisteenus</t>
  </si>
  <si>
    <t>Sh Tööjõukulud</t>
  </si>
  <si>
    <t>Sh majanduskulud</t>
  </si>
  <si>
    <t>m2 hind</t>
  </si>
  <si>
    <t>Ehitatav netopind</t>
  </si>
  <si>
    <t>Liitumised</t>
  </si>
  <si>
    <t>Kulude arvestuse eeldused</t>
  </si>
  <si>
    <t>Elektrienergia</t>
  </si>
  <si>
    <t>Vesi ja kanalisatsioon</t>
  </si>
  <si>
    <t>Hoone ülalpidamiskulud</t>
  </si>
  <si>
    <t>Kulu m2 kohta kuus</t>
  </si>
  <si>
    <t>Kokku aastas</t>
  </si>
  <si>
    <t>Hoolduskulud</t>
  </si>
  <si>
    <t>Ventilatsioonisüsteemi hooldus</t>
  </si>
  <si>
    <t>Maakütte hooldus</t>
  </si>
  <si>
    <t>ATS hooldus</t>
  </si>
  <si>
    <t>Vakvesüsteemi hooldus</t>
  </si>
  <si>
    <t>Käidukorralduse hooldus</t>
  </si>
  <si>
    <t>Heakord</t>
  </si>
  <si>
    <t>Aednik</t>
  </si>
  <si>
    <t>Korrashoid</t>
  </si>
  <si>
    <t>1x hoolduse kulu</t>
  </si>
  <si>
    <t>Hooldusi aastas</t>
  </si>
  <si>
    <t>1x hoolduse kulu km-ga</t>
  </si>
  <si>
    <t>Töökoormus</t>
  </si>
  <si>
    <t>Brutopalk kuus</t>
  </si>
  <si>
    <t>Tööjõukulu kuus</t>
  </si>
  <si>
    <t>Aastas</t>
  </si>
  <si>
    <t>Administreerimiskulud</t>
  </si>
  <si>
    <t>Lähetuskulud</t>
  </si>
  <si>
    <t>Koolituskulud</t>
  </si>
  <si>
    <t>Kinnistute, hoonete ja ruumide ülalpidamiskulud</t>
  </si>
  <si>
    <t>IKT kulud</t>
  </si>
  <si>
    <t>Inventari majandamiskulu</t>
  </si>
  <si>
    <t>Toiduained ja toitlustusteenused</t>
  </si>
  <si>
    <t>Meditsiini- ja hügieenikulud</t>
  </si>
  <si>
    <t>Õppevahendite ja koolituskulud</t>
  </si>
  <si>
    <t>Üritused</t>
  </si>
  <si>
    <t>Eri- ja vormiriietus</t>
  </si>
  <si>
    <t>Sõidukite ülalpidamiskulud</t>
  </si>
  <si>
    <t>Personaliga seotud kulud</t>
  </si>
  <si>
    <t>Lastega seotud kulud</t>
  </si>
  <si>
    <t>Kulu töötaja kohta</t>
  </si>
  <si>
    <t>Kulu lapse kohta</t>
  </si>
  <si>
    <t>Laste arv</t>
  </si>
  <si>
    <t xml:space="preserve">Personali arv </t>
  </si>
  <si>
    <t>Ametikohad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</si>
</sst>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_-* #,##0.00\ [$€-1]_-;\-* #,##0.00\ [$€-1]_-;_-* &quot;-&quot;??\ [$€-1]_-"/>
    <numFmt numFmtId="167" formatCode="#,##0.00_ ;[Red]\-#,##0.00\ "/>
  </numFmts>
  <fonts count="51">
    <font>
      <sz val="11"/>
      <color theme="1"/>
      <name val="Calibri"/>
      <family val="2"/>
      <charset val="186"/>
      <scheme val="minor"/>
    </font>
    <font>
      <sz val="10"/>
      <name val="Garamond"/>
      <family val="1"/>
    </font>
    <font>
      <i/>
      <sz val="10"/>
      <name val="Garamond"/>
      <family val="1"/>
    </font>
    <font>
      <u/>
      <sz val="10"/>
      <color indexed="12"/>
      <name val="Arial"/>
      <family val="2"/>
      <charset val="186"/>
    </font>
    <font>
      <b/>
      <u/>
      <sz val="10"/>
      <name val="Garamond"/>
      <family val="1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0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1"/>
      <color indexed="2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u/>
      <sz val="10"/>
      <color indexed="12"/>
      <name val="Arial"/>
      <family val="2"/>
    </font>
    <font>
      <b/>
      <i/>
      <sz val="10"/>
      <color indexed="10"/>
      <name val="Arial"/>
      <family val="2"/>
      <charset val="186"/>
    </font>
    <font>
      <sz val="10"/>
      <name val="Times New Roman"/>
      <family val="1"/>
      <charset val="186"/>
    </font>
    <font>
      <sz val="10"/>
      <name val="MS Sans Serif"/>
      <family val="2"/>
      <charset val="186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Garamond"/>
      <family val="1"/>
      <charset val="186"/>
    </font>
    <font>
      <b/>
      <sz val="10"/>
      <color theme="1"/>
      <name val="Garamond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000000"/>
      <name val="ArialMT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sz val="11"/>
      <color theme="0"/>
      <name val="Calibri"/>
      <family val="2"/>
      <charset val="186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10"/>
        <bgColor indexed="1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57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36"/>
        <bgColor indexed="36"/>
      </patternFill>
    </fill>
    <fill>
      <patternFill patternType="solid">
        <fgColor indexed="46"/>
        <bgColor indexed="46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</borders>
  <cellStyleXfs count="14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23" fillId="26" borderId="0" applyNumberFormat="0" applyBorder="0" applyAlignment="0" applyProtection="0"/>
    <xf numFmtId="0" fontId="23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28" borderId="0" applyNumberFormat="0" applyBorder="0" applyAlignment="0" applyProtection="0"/>
    <xf numFmtId="0" fontId="23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23" fillId="33" borderId="0" applyNumberFormat="0" applyBorder="0" applyAlignment="0" applyProtection="0"/>
    <xf numFmtId="0" fontId="13" fillId="21" borderId="0" applyNumberFormat="0" applyBorder="0" applyAlignment="0" applyProtection="0"/>
    <xf numFmtId="0" fontId="17" fillId="34" borderId="1" applyNumberFormat="0" applyAlignment="0" applyProtection="0"/>
    <xf numFmtId="0" fontId="19" fillId="35" borderId="2" applyNumberFormat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5" fillId="31" borderId="1" applyNumberFormat="0" applyAlignment="0" applyProtection="0"/>
    <xf numFmtId="0" fontId="18" fillId="0" borderId="6" applyNumberFormat="0" applyFill="0" applyAlignment="0" applyProtection="0"/>
    <xf numFmtId="0" fontId="14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6" fillId="0" borderId="0"/>
    <xf numFmtId="0" fontId="32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0" borderId="7" applyNumberFormat="0" applyFont="0" applyAlignment="0" applyProtection="0"/>
    <xf numFmtId="0" fontId="5" fillId="40" borderId="7" applyNumberFormat="0" applyFont="0" applyAlignment="0" applyProtection="0"/>
    <xf numFmtId="0" fontId="5" fillId="40" borderId="7" applyNumberFormat="0" applyFont="0" applyAlignment="0" applyProtection="0"/>
    <xf numFmtId="0" fontId="16" fillId="34" borderId="8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4" fillId="0" borderId="0"/>
    <xf numFmtId="0" fontId="24" fillId="0" borderId="0"/>
  </cellStyleXfs>
  <cellXfs count="219">
    <xf numFmtId="0" fontId="0" fillId="0" borderId="0" xfId="0"/>
    <xf numFmtId="0" fontId="39" fillId="0" borderId="0" xfId="0" applyFont="1"/>
    <xf numFmtId="0" fontId="39" fillId="0" borderId="10" xfId="0" applyFont="1" applyBorder="1"/>
    <xf numFmtId="0" fontId="39" fillId="0" borderId="11" xfId="0" applyFont="1" applyBorder="1"/>
    <xf numFmtId="0" fontId="40" fillId="0" borderId="12" xfId="0" applyFont="1" applyBorder="1"/>
    <xf numFmtId="0" fontId="39" fillId="0" borderId="13" xfId="0" applyFont="1" applyBorder="1"/>
    <xf numFmtId="0" fontId="39" fillId="0" borderId="14" xfId="0" applyFont="1" applyBorder="1"/>
    <xf numFmtId="0" fontId="39" fillId="0" borderId="15" xfId="0" applyFont="1" applyBorder="1"/>
    <xf numFmtId="0" fontId="39" fillId="41" borderId="15" xfId="0" applyFont="1" applyFill="1" applyBorder="1"/>
    <xf numFmtId="0" fontId="39" fillId="0" borderId="16" xfId="0" applyFont="1" applyBorder="1"/>
    <xf numFmtId="0" fontId="39" fillId="0" borderId="17" xfId="0" applyFont="1" applyBorder="1"/>
    <xf numFmtId="3" fontId="39" fillId="0" borderId="18" xfId="0" applyNumberFormat="1" applyFont="1" applyBorder="1"/>
    <xf numFmtId="3" fontId="39" fillId="0" borderId="19" xfId="0" applyNumberFormat="1" applyFont="1" applyBorder="1"/>
    <xf numFmtId="0" fontId="39" fillId="0" borderId="20" xfId="0" applyFont="1" applyBorder="1"/>
    <xf numFmtId="0" fontId="39" fillId="0" borderId="21" xfId="0" applyFont="1" applyBorder="1"/>
    <xf numFmtId="164" fontId="39" fillId="0" borderId="22" xfId="0" applyNumberFormat="1" applyFont="1" applyBorder="1"/>
    <xf numFmtId="164" fontId="39" fillId="41" borderId="22" xfId="0" applyNumberFormat="1" applyFont="1" applyFill="1" applyBorder="1"/>
    <xf numFmtId="164" fontId="39" fillId="0" borderId="21" xfId="0" applyNumberFormat="1" applyFont="1" applyBorder="1"/>
    <xf numFmtId="165" fontId="39" fillId="0" borderId="21" xfId="0" applyNumberFormat="1" applyFont="1" applyBorder="1"/>
    <xf numFmtId="165" fontId="39" fillId="0" borderId="22" xfId="0" applyNumberFormat="1" applyFont="1" applyBorder="1"/>
    <xf numFmtId="10" fontId="39" fillId="0" borderId="21" xfId="0" applyNumberFormat="1" applyFont="1" applyBorder="1"/>
    <xf numFmtId="164" fontId="1" fillId="0" borderId="22" xfId="0" applyNumberFormat="1" applyFont="1" applyFill="1" applyBorder="1"/>
    <xf numFmtId="164" fontId="1" fillId="0" borderId="22" xfId="133" applyNumberFormat="1" applyFont="1" applyFill="1" applyBorder="1"/>
    <xf numFmtId="164" fontId="1" fillId="41" borderId="22" xfId="133" applyNumberFormat="1" applyFont="1" applyFill="1" applyBorder="1"/>
    <xf numFmtId="164" fontId="1" fillId="0" borderId="23" xfId="133" applyNumberFormat="1" applyFont="1" applyFill="1" applyBorder="1"/>
    <xf numFmtId="164" fontId="1" fillId="0" borderId="21" xfId="133" applyNumberFormat="1" applyFont="1" applyFill="1" applyBorder="1"/>
    <xf numFmtId="0" fontId="39" fillId="0" borderId="24" xfId="0" applyFont="1" applyBorder="1"/>
    <xf numFmtId="165" fontId="39" fillId="0" borderId="25" xfId="0" applyNumberFormat="1" applyFont="1" applyBorder="1"/>
    <xf numFmtId="0" fontId="39" fillId="0" borderId="22" xfId="0" applyFont="1" applyBorder="1"/>
    <xf numFmtId="0" fontId="39" fillId="0" borderId="0" xfId="0" applyFont="1" applyBorder="1"/>
    <xf numFmtId="0" fontId="1" fillId="0" borderId="26" xfId="0" applyFont="1" applyFill="1" applyBorder="1"/>
    <xf numFmtId="165" fontId="1" fillId="0" borderId="27" xfId="0" applyNumberFormat="1" applyFont="1" applyFill="1" applyBorder="1"/>
    <xf numFmtId="165" fontId="1" fillId="0" borderId="28" xfId="0" applyNumberFormat="1" applyFont="1" applyFill="1" applyBorder="1"/>
    <xf numFmtId="165" fontId="39" fillId="0" borderId="29" xfId="0" applyNumberFormat="1" applyFont="1" applyBorder="1"/>
    <xf numFmtId="165" fontId="39" fillId="0" borderId="30" xfId="0" applyNumberFormat="1" applyFont="1" applyBorder="1"/>
    <xf numFmtId="0" fontId="39" fillId="0" borderId="0" xfId="0" applyFont="1" applyFill="1"/>
    <xf numFmtId="0" fontId="2" fillId="0" borderId="0" xfId="0" applyFont="1" applyFill="1"/>
    <xf numFmtId="0" fontId="3" fillId="0" borderId="0" xfId="106" applyFill="1" applyAlignment="1" applyProtection="1"/>
    <xf numFmtId="0" fontId="4" fillId="0" borderId="0" xfId="0" applyFont="1"/>
    <xf numFmtId="0" fontId="5" fillId="0" borderId="0" xfId="124" applyFill="1"/>
    <xf numFmtId="0" fontId="25" fillId="0" borderId="0" xfId="124" applyFont="1" applyFill="1"/>
    <xf numFmtId="0" fontId="27" fillId="0" borderId="0" xfId="124" applyFont="1" applyBorder="1" applyAlignment="1">
      <alignment horizontal="right"/>
    </xf>
    <xf numFmtId="0" fontId="27" fillId="0" borderId="0" xfId="124" applyFont="1" applyFill="1" applyBorder="1" applyAlignment="1">
      <alignment horizontal="right"/>
    </xf>
    <xf numFmtId="3" fontId="27" fillId="0" borderId="0" xfId="124" applyNumberFormat="1" applyFont="1" applyFill="1" applyBorder="1" applyAlignment="1">
      <alignment horizontal="right"/>
    </xf>
    <xf numFmtId="0" fontId="30" fillId="0" borderId="0" xfId="124" applyFont="1" applyFill="1" applyBorder="1" applyAlignment="1">
      <alignment horizontal="right"/>
    </xf>
    <xf numFmtId="3" fontId="24" fillId="0" borderId="0" xfId="124" applyNumberFormat="1" applyFont="1" applyFill="1" applyBorder="1"/>
    <xf numFmtId="3" fontId="5" fillId="0" borderId="0" xfId="124" applyNumberFormat="1" applyFill="1" applyAlignment="1">
      <alignment horizontal="right"/>
    </xf>
    <xf numFmtId="3" fontId="30" fillId="0" borderId="0" xfId="124" applyNumberFormat="1" applyFont="1" applyFill="1" applyBorder="1" applyAlignment="1">
      <alignment horizontal="right"/>
    </xf>
    <xf numFmtId="0" fontId="26" fillId="0" borderId="0" xfId="0" applyFont="1"/>
    <xf numFmtId="0" fontId="0" fillId="0" borderId="0" xfId="0" applyFont="1"/>
    <xf numFmtId="3" fontId="0" fillId="0" borderId="33" xfId="0" applyNumberFormat="1" applyBorder="1" applyAlignment="1">
      <alignment horizontal="left" wrapText="1"/>
    </xf>
    <xf numFmtId="3" fontId="0" fillId="0" borderId="0" xfId="0" applyNumberFormat="1" applyFont="1"/>
    <xf numFmtId="3" fontId="0" fillId="0" borderId="34" xfId="0" applyNumberFormat="1" applyFont="1" applyBorder="1"/>
    <xf numFmtId="3" fontId="0" fillId="0" borderId="35" xfId="0" applyNumberFormat="1" applyFont="1" applyBorder="1"/>
    <xf numFmtId="3" fontId="0" fillId="0" borderId="37" xfId="0" applyNumberFormat="1" applyFont="1" applyBorder="1"/>
    <xf numFmtId="3" fontId="7" fillId="0" borderId="0" xfId="0" applyNumberFormat="1" applyFont="1"/>
    <xf numFmtId="3" fontId="7" fillId="0" borderId="0" xfId="0" applyNumberFormat="1" applyFont="1" applyFill="1" applyBorder="1"/>
    <xf numFmtId="3" fontId="0" fillId="0" borderId="0" xfId="0" applyNumberFormat="1"/>
    <xf numFmtId="3" fontId="24" fillId="42" borderId="0" xfId="125" applyNumberFormat="1" applyFont="1" applyFill="1" applyBorder="1"/>
    <xf numFmtId="3" fontId="7" fillId="42" borderId="0" xfId="0" applyNumberFormat="1" applyFont="1" applyFill="1" applyBorder="1"/>
    <xf numFmtId="3" fontId="0" fillId="0" borderId="22" xfId="0" applyNumberFormat="1" applyBorder="1" applyAlignment="1">
      <alignment horizontal="left" wrapText="1"/>
    </xf>
    <xf numFmtId="0" fontId="0" fillId="0" borderId="22" xfId="0" applyBorder="1"/>
    <xf numFmtId="0" fontId="26" fillId="0" borderId="0" xfId="0" applyFont="1" applyProtection="1">
      <protection hidden="1"/>
    </xf>
    <xf numFmtId="1" fontId="0" fillId="0" borderId="0" xfId="0" applyNumberFormat="1"/>
    <xf numFmtId="3" fontId="0" fillId="0" borderId="22" xfId="0" applyNumberFormat="1" applyFont="1" applyBorder="1"/>
    <xf numFmtId="9" fontId="5" fillId="0" borderId="0" xfId="137" applyFont="1" applyFill="1"/>
    <xf numFmtId="3" fontId="0" fillId="0" borderId="22" xfId="0" applyNumberFormat="1" applyFont="1" applyBorder="1" applyAlignment="1">
      <alignment horizontal="left" wrapText="1"/>
    </xf>
    <xf numFmtId="0" fontId="0" fillId="0" borderId="0" xfId="0" applyBorder="1"/>
    <xf numFmtId="3" fontId="28" fillId="0" borderId="0" xfId="0" applyNumberFormat="1" applyFont="1"/>
    <xf numFmtId="0" fontId="37" fillId="0" borderId="0" xfId="0" applyFont="1"/>
    <xf numFmtId="0" fontId="7" fillId="0" borderId="22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41" fillId="0" borderId="0" xfId="0" applyFont="1"/>
    <xf numFmtId="3" fontId="38" fillId="0" borderId="33" xfId="0" applyNumberFormat="1" applyFont="1" applyBorder="1" applyAlignment="1">
      <alignment horizontal="left" wrapText="1"/>
    </xf>
    <xf numFmtId="3" fontId="38" fillId="0" borderId="34" xfId="0" applyNumberFormat="1" applyFont="1" applyBorder="1"/>
    <xf numFmtId="3" fontId="38" fillId="0" borderId="0" xfId="0" applyNumberFormat="1" applyFont="1"/>
    <xf numFmtId="0" fontId="35" fillId="44" borderId="22" xfId="0" applyFont="1" applyFill="1" applyBorder="1"/>
    <xf numFmtId="3" fontId="7" fillId="44" borderId="22" xfId="0" applyNumberFormat="1" applyFont="1" applyFill="1" applyBorder="1" applyAlignment="1">
      <alignment wrapText="1"/>
    </xf>
    <xf numFmtId="3" fontId="7" fillId="45" borderId="22" xfId="0" applyNumberFormat="1" applyFont="1" applyFill="1" applyBorder="1" applyAlignment="1">
      <alignment wrapText="1"/>
    </xf>
    <xf numFmtId="3" fontId="7" fillId="45" borderId="22" xfId="0" applyNumberFormat="1" applyFont="1" applyFill="1" applyBorder="1" applyAlignment="1">
      <alignment horizontal="right" wrapText="1"/>
    </xf>
    <xf numFmtId="3" fontId="5" fillId="45" borderId="22" xfId="0" applyNumberFormat="1" applyFont="1" applyFill="1" applyBorder="1" applyAlignment="1">
      <alignment wrapText="1"/>
    </xf>
    <xf numFmtId="3" fontId="5" fillId="45" borderId="22" xfId="0" applyNumberFormat="1" applyFont="1" applyFill="1" applyBorder="1" applyAlignment="1">
      <alignment horizontal="right" wrapText="1"/>
    </xf>
    <xf numFmtId="0" fontId="7" fillId="44" borderId="22" xfId="0" applyFont="1" applyFill="1" applyBorder="1"/>
    <xf numFmtId="9" fontId="7" fillId="0" borderId="22" xfId="137" applyFont="1" applyBorder="1"/>
    <xf numFmtId="3" fontId="7" fillId="0" borderId="22" xfId="0" applyNumberFormat="1" applyFont="1" applyBorder="1"/>
    <xf numFmtId="10" fontId="7" fillId="0" borderId="22" xfId="0" applyNumberFormat="1" applyFont="1" applyBorder="1"/>
    <xf numFmtId="0" fontId="38" fillId="43" borderId="0" xfId="0" applyFont="1" applyFill="1"/>
    <xf numFmtId="0" fontId="0" fillId="43" borderId="0" xfId="0" applyFill="1"/>
    <xf numFmtId="0" fontId="42" fillId="0" borderId="0" xfId="0" applyFont="1"/>
    <xf numFmtId="0" fontId="5" fillId="43" borderId="22" xfId="0" applyFont="1" applyFill="1" applyBorder="1" applyAlignment="1">
      <alignment wrapText="1"/>
    </xf>
    <xf numFmtId="3" fontId="5" fillId="43" borderId="22" xfId="0" applyNumberFormat="1" applyFont="1" applyFill="1" applyBorder="1"/>
    <xf numFmtId="0" fontId="5" fillId="0" borderId="22" xfId="0" applyFont="1" applyBorder="1" applyAlignment="1">
      <alignment wrapText="1"/>
    </xf>
    <xf numFmtId="10" fontId="5" fillId="0" borderId="22" xfId="0" applyNumberFormat="1" applyFont="1" applyBorder="1"/>
    <xf numFmtId="3" fontId="43" fillId="0" borderId="33" xfId="0" applyNumberFormat="1" applyFont="1" applyBorder="1" applyAlignment="1">
      <alignment horizontal="left" wrapText="1"/>
    </xf>
    <xf numFmtId="0" fontId="44" fillId="0" borderId="0" xfId="0" applyFont="1" applyAlignment="1">
      <alignment vertical="center"/>
    </xf>
    <xf numFmtId="3" fontId="38" fillId="0" borderId="35" xfId="0" applyNumberFormat="1" applyFont="1" applyBorder="1"/>
    <xf numFmtId="3" fontId="38" fillId="0" borderId="22" xfId="0" applyNumberFormat="1" applyFont="1" applyBorder="1"/>
    <xf numFmtId="0" fontId="39" fillId="41" borderId="0" xfId="0" applyFont="1" applyFill="1"/>
    <xf numFmtId="3" fontId="39" fillId="41" borderId="19" xfId="0" applyNumberFormat="1" applyFont="1" applyFill="1" applyBorder="1"/>
    <xf numFmtId="3" fontId="39" fillId="0" borderId="44" xfId="0" applyNumberFormat="1" applyFont="1" applyBorder="1"/>
    <xf numFmtId="3" fontId="39" fillId="41" borderId="22" xfId="0" applyNumberFormat="1" applyFont="1" applyFill="1" applyBorder="1"/>
    <xf numFmtId="3" fontId="39" fillId="0" borderId="22" xfId="0" applyNumberFormat="1" applyFont="1" applyBorder="1"/>
    <xf numFmtId="3" fontId="39" fillId="0" borderId="43" xfId="0" applyNumberFormat="1" applyFont="1" applyBorder="1"/>
    <xf numFmtId="164" fontId="39" fillId="0" borderId="43" xfId="0" applyNumberFormat="1" applyFont="1" applyBorder="1"/>
    <xf numFmtId="165" fontId="39" fillId="41" borderId="22" xfId="0" applyNumberFormat="1" applyFont="1" applyFill="1" applyBorder="1"/>
    <xf numFmtId="165" fontId="39" fillId="0" borderId="43" xfId="0" applyNumberFormat="1" applyFont="1" applyBorder="1"/>
    <xf numFmtId="164" fontId="1" fillId="0" borderId="43" xfId="133" applyNumberFormat="1" applyFont="1" applyFill="1" applyBorder="1"/>
    <xf numFmtId="165" fontId="39" fillId="41" borderId="29" xfId="0" applyNumberFormat="1" applyFont="1" applyFill="1" applyBorder="1"/>
    <xf numFmtId="165" fontId="39" fillId="46" borderId="29" xfId="0" applyNumberFormat="1" applyFont="1" applyFill="1" applyBorder="1"/>
    <xf numFmtId="165" fontId="39" fillId="0" borderId="45" xfId="0" applyNumberFormat="1" applyFont="1" applyBorder="1"/>
    <xf numFmtId="0" fontId="0" fillId="0" borderId="0" xfId="0" applyAlignment="1"/>
    <xf numFmtId="0" fontId="0" fillId="0" borderId="0" xfId="0" applyAlignment="1">
      <alignment wrapText="1"/>
    </xf>
    <xf numFmtId="0" fontId="42" fillId="0" borderId="0" xfId="0" applyFont="1" applyAlignment="1"/>
    <xf numFmtId="0" fontId="45" fillId="0" borderId="0" xfId="0" applyFont="1"/>
    <xf numFmtId="3" fontId="0" fillId="0" borderId="51" xfId="0" applyNumberFormat="1" applyBorder="1"/>
    <xf numFmtId="3" fontId="0" fillId="0" borderId="22" xfId="0" applyNumberFormat="1" applyBorder="1"/>
    <xf numFmtId="0" fontId="45" fillId="47" borderId="0" xfId="0" applyFont="1" applyFill="1"/>
    <xf numFmtId="0" fontId="0" fillId="47" borderId="0" xfId="0" applyFill="1"/>
    <xf numFmtId="0" fontId="45" fillId="48" borderId="0" xfId="0" applyFont="1" applyFill="1"/>
    <xf numFmtId="0" fontId="0" fillId="48" borderId="52" xfId="0" applyFill="1" applyBorder="1"/>
    <xf numFmtId="0" fontId="45" fillId="48" borderId="52" xfId="0" applyFont="1" applyFill="1" applyBorder="1"/>
    <xf numFmtId="0" fontId="0" fillId="49" borderId="0" xfId="0" applyFill="1"/>
    <xf numFmtId="0" fontId="45" fillId="49" borderId="51" xfId="0" applyFont="1" applyFill="1" applyBorder="1"/>
    <xf numFmtId="9" fontId="0" fillId="0" borderId="0" xfId="0" applyNumberFormat="1"/>
    <xf numFmtId="9" fontId="0" fillId="0" borderId="0" xfId="133" applyFont="1"/>
    <xf numFmtId="0" fontId="0" fillId="49" borderId="11" xfId="0" applyFill="1" applyBorder="1" applyAlignment="1">
      <alignment horizontal="right"/>
    </xf>
    <xf numFmtId="0" fontId="0" fillId="49" borderId="54" xfId="0" applyFill="1" applyBorder="1"/>
    <xf numFmtId="3" fontId="0" fillId="0" borderId="53" xfId="0" applyNumberFormat="1" applyBorder="1"/>
    <xf numFmtId="0" fontId="0" fillId="49" borderId="25" xfId="0" applyFill="1" applyBorder="1" applyAlignment="1">
      <alignment horizontal="right"/>
    </xf>
    <xf numFmtId="3" fontId="0" fillId="0" borderId="50" xfId="0" applyNumberFormat="1" applyBorder="1"/>
    <xf numFmtId="0" fontId="0" fillId="49" borderId="18" xfId="0" applyFill="1" applyBorder="1" applyAlignment="1">
      <alignment horizontal="right"/>
    </xf>
    <xf numFmtId="3" fontId="0" fillId="0" borderId="56" xfId="0" applyNumberFormat="1" applyBorder="1"/>
    <xf numFmtId="0" fontId="0" fillId="49" borderId="21" xfId="0" applyFill="1" applyBorder="1"/>
    <xf numFmtId="3" fontId="0" fillId="0" borderId="55" xfId="0" applyNumberFormat="1" applyBorder="1"/>
    <xf numFmtId="3" fontId="0" fillId="0" borderId="0" xfId="0" applyNumberFormat="1" applyBorder="1"/>
    <xf numFmtId="3" fontId="0" fillId="0" borderId="22" xfId="0" applyNumberFormat="1" applyFill="1" applyBorder="1"/>
    <xf numFmtId="0" fontId="0" fillId="0" borderId="22" xfId="0" applyFill="1" applyBorder="1"/>
    <xf numFmtId="9" fontId="0" fillId="0" borderId="22" xfId="0" applyNumberFormat="1" applyFill="1" applyBorder="1"/>
    <xf numFmtId="0" fontId="38" fillId="0" borderId="0" xfId="0" applyFont="1"/>
    <xf numFmtId="0" fontId="0" fillId="50" borderId="22" xfId="0" applyFill="1" applyBorder="1"/>
    <xf numFmtId="0" fontId="38" fillId="0" borderId="22" xfId="0" applyFont="1" applyBorder="1"/>
    <xf numFmtId="0" fontId="47" fillId="0" borderId="22" xfId="147" applyFont="1" applyFill="1" applyBorder="1" applyAlignment="1">
      <alignment horizontal="left"/>
    </xf>
    <xf numFmtId="0" fontId="46" fillId="0" borderId="22" xfId="0" applyFont="1" applyBorder="1"/>
    <xf numFmtId="0" fontId="47" fillId="0" borderId="22" xfId="148" applyFont="1" applyFill="1" applyBorder="1"/>
    <xf numFmtId="0" fontId="48" fillId="0" borderId="22" xfId="148" applyFont="1" applyFill="1" applyBorder="1"/>
    <xf numFmtId="3" fontId="43" fillId="0" borderId="22" xfId="0" applyNumberFormat="1" applyFont="1" applyFill="1" applyBorder="1"/>
    <xf numFmtId="164" fontId="0" fillId="0" borderId="22" xfId="0" applyNumberFormat="1" applyBorder="1"/>
    <xf numFmtId="2" fontId="0" fillId="0" borderId="22" xfId="0" applyNumberFormat="1" applyBorder="1"/>
    <xf numFmtId="3" fontId="0" fillId="0" borderId="22" xfId="0" applyNumberFormat="1" applyFont="1" applyBorder="1" applyAlignment="1">
      <alignment horizontal="left"/>
    </xf>
    <xf numFmtId="3" fontId="47" fillId="0" borderId="22" xfId="147" applyNumberFormat="1" applyFont="1" applyFill="1" applyBorder="1" applyAlignment="1">
      <alignment horizontal="left"/>
    </xf>
    <xf numFmtId="0" fontId="48" fillId="0" borderId="22" xfId="147" applyFont="1" applyFill="1" applyBorder="1" applyAlignment="1">
      <alignment horizontal="left"/>
    </xf>
    <xf numFmtId="3" fontId="45" fillId="0" borderId="22" xfId="0" applyNumberFormat="1" applyFont="1" applyBorder="1"/>
    <xf numFmtId="0" fontId="45" fillId="0" borderId="22" xfId="0" applyFont="1" applyBorder="1"/>
    <xf numFmtId="0" fontId="0" fillId="49" borderId="21" xfId="0" applyFill="1" applyBorder="1" applyAlignment="1">
      <alignment horizontal="left"/>
    </xf>
    <xf numFmtId="3" fontId="0" fillId="43" borderId="55" xfId="0" applyNumberFormat="1" applyFill="1" applyBorder="1"/>
    <xf numFmtId="0" fontId="0" fillId="0" borderId="50" xfId="0" applyBorder="1"/>
    <xf numFmtId="9" fontId="0" fillId="0" borderId="0" xfId="133" applyFont="1" applyFill="1" applyBorder="1"/>
    <xf numFmtId="3" fontId="0" fillId="0" borderId="19" xfId="0" applyNumberFormat="1" applyBorder="1"/>
    <xf numFmtId="0" fontId="0" fillId="51" borderId="57" xfId="0" applyFont="1" applyFill="1" applyBorder="1" applyAlignment="1">
      <alignment wrapText="1"/>
    </xf>
    <xf numFmtId="0" fontId="38" fillId="49" borderId="22" xfId="0" applyFont="1" applyFill="1" applyBorder="1"/>
    <xf numFmtId="3" fontId="38" fillId="49" borderId="22" xfId="0" applyNumberFormat="1" applyFont="1" applyFill="1" applyBorder="1"/>
    <xf numFmtId="3" fontId="0" fillId="0" borderId="59" xfId="0" applyNumberFormat="1" applyFont="1" applyBorder="1"/>
    <xf numFmtId="3" fontId="0" fillId="0" borderId="60" xfId="0" applyNumberFormat="1" applyFont="1" applyBorder="1"/>
    <xf numFmtId="0" fontId="0" fillId="51" borderId="58" xfId="0" applyFont="1" applyFill="1" applyBorder="1" applyAlignment="1">
      <alignment wrapText="1"/>
    </xf>
    <xf numFmtId="0" fontId="0" fillId="51" borderId="61" xfId="0" applyFont="1" applyFill="1" applyBorder="1" applyAlignment="1">
      <alignment horizontal="center"/>
    </xf>
    <xf numFmtId="3" fontId="7" fillId="52" borderId="38" xfId="0" applyNumberFormat="1" applyFont="1" applyFill="1" applyBorder="1" applyAlignment="1">
      <alignment wrapText="1"/>
    </xf>
    <xf numFmtId="3" fontId="7" fillId="52" borderId="34" xfId="0" applyNumberFormat="1" applyFont="1" applyFill="1" applyBorder="1"/>
    <xf numFmtId="3" fontId="24" fillId="47" borderId="0" xfId="125" applyNumberFormat="1" applyFont="1" applyFill="1" applyBorder="1"/>
    <xf numFmtId="3" fontId="7" fillId="47" borderId="0" xfId="0" applyNumberFormat="1" applyFont="1" applyFill="1" applyBorder="1"/>
    <xf numFmtId="0" fontId="0" fillId="51" borderId="31" xfId="0" applyFont="1" applyFill="1" applyBorder="1" applyAlignment="1">
      <alignment wrapText="1"/>
    </xf>
    <xf numFmtId="0" fontId="0" fillId="51" borderId="32" xfId="0" applyFont="1" applyFill="1" applyBorder="1" applyAlignment="1">
      <alignment horizontal="center"/>
    </xf>
    <xf numFmtId="3" fontId="0" fillId="0" borderId="19" xfId="0" applyNumberFormat="1" applyFont="1" applyBorder="1"/>
    <xf numFmtId="3" fontId="7" fillId="49" borderId="38" xfId="0" applyNumberFormat="1" applyFont="1" applyFill="1" applyBorder="1" applyAlignment="1">
      <alignment wrapText="1"/>
    </xf>
    <xf numFmtId="3" fontId="7" fillId="49" borderId="34" xfId="0" applyNumberFormat="1" applyFont="1" applyFill="1" applyBorder="1"/>
    <xf numFmtId="3" fontId="7" fillId="49" borderId="22" xfId="0" applyNumberFormat="1" applyFont="1" applyFill="1" applyBorder="1"/>
    <xf numFmtId="3" fontId="7" fillId="47" borderId="38" xfId="0" applyNumberFormat="1" applyFont="1" applyFill="1" applyBorder="1" applyAlignment="1">
      <alignment wrapText="1"/>
    </xf>
    <xf numFmtId="3" fontId="7" fillId="47" borderId="34" xfId="0" applyNumberFormat="1" applyFont="1" applyFill="1" applyBorder="1"/>
    <xf numFmtId="3" fontId="7" fillId="47" borderId="35" xfId="0" applyNumberFormat="1" applyFont="1" applyFill="1" applyBorder="1"/>
    <xf numFmtId="3" fontId="7" fillId="47" borderId="22" xfId="0" applyNumberFormat="1" applyFont="1" applyFill="1" applyBorder="1"/>
    <xf numFmtId="0" fontId="45" fillId="51" borderId="58" xfId="0" applyFont="1" applyFill="1" applyBorder="1" applyAlignment="1">
      <alignment wrapText="1"/>
    </xf>
    <xf numFmtId="0" fontId="45" fillId="51" borderId="61" xfId="0" applyFont="1" applyFill="1" applyBorder="1" applyAlignment="1">
      <alignment horizontal="center"/>
    </xf>
    <xf numFmtId="0" fontId="0" fillId="51" borderId="57" xfId="0" applyFont="1" applyFill="1" applyBorder="1" applyAlignment="1">
      <alignment horizontal="center"/>
    </xf>
    <xf numFmtId="3" fontId="7" fillId="49" borderId="22" xfId="0" applyNumberFormat="1" applyFont="1" applyFill="1" applyBorder="1" applyAlignment="1">
      <alignment wrapText="1"/>
    </xf>
    <xf numFmtId="3" fontId="5" fillId="45" borderId="19" xfId="0" applyNumberFormat="1" applyFont="1" applyFill="1" applyBorder="1" applyAlignment="1">
      <alignment wrapText="1"/>
    </xf>
    <xf numFmtId="3" fontId="5" fillId="45" borderId="19" xfId="0" applyNumberFormat="1" applyFont="1" applyFill="1" applyBorder="1"/>
    <xf numFmtId="3" fontId="5" fillId="45" borderId="22" xfId="0" applyNumberFormat="1" applyFont="1" applyFill="1" applyBorder="1"/>
    <xf numFmtId="3" fontId="7" fillId="49" borderId="40" xfId="0" applyNumberFormat="1" applyFont="1" applyFill="1" applyBorder="1" applyAlignment="1">
      <alignment wrapText="1"/>
    </xf>
    <xf numFmtId="3" fontId="7" fillId="49" borderId="41" xfId="0" applyNumberFormat="1" applyFont="1" applyFill="1" applyBorder="1"/>
    <xf numFmtId="3" fontId="7" fillId="49" borderId="42" xfId="0" applyNumberFormat="1" applyFont="1" applyFill="1" applyBorder="1"/>
    <xf numFmtId="3" fontId="0" fillId="45" borderId="38" xfId="0" applyNumberFormat="1" applyFont="1" applyFill="1" applyBorder="1" applyAlignment="1">
      <alignment horizontal="left" wrapText="1"/>
    </xf>
    <xf numFmtId="3" fontId="0" fillId="45" borderId="34" xfId="0" applyNumberFormat="1" applyFont="1" applyFill="1" applyBorder="1"/>
    <xf numFmtId="3" fontId="0" fillId="45" borderId="36" xfId="0" applyNumberFormat="1" applyFont="1" applyFill="1" applyBorder="1"/>
    <xf numFmtId="3" fontId="0" fillId="45" borderId="31" xfId="0" applyNumberFormat="1" applyFill="1" applyBorder="1" applyAlignment="1">
      <alignment horizontal="left" wrapText="1"/>
    </xf>
    <xf numFmtId="3" fontId="0" fillId="45" borderId="32" xfId="0" applyNumberFormat="1" applyFont="1" applyFill="1" applyBorder="1"/>
    <xf numFmtId="3" fontId="0" fillId="45" borderId="39" xfId="0" applyNumberFormat="1" applyFont="1" applyFill="1" applyBorder="1"/>
    <xf numFmtId="3" fontId="0" fillId="0" borderId="0" xfId="0" applyNumberFormat="1" applyFill="1" applyBorder="1"/>
    <xf numFmtId="3" fontId="0" fillId="0" borderId="56" xfId="0" applyNumberFormat="1" applyFill="1" applyBorder="1"/>
    <xf numFmtId="0" fontId="0" fillId="53" borderId="0" xfId="0" applyFill="1"/>
    <xf numFmtId="0" fontId="45" fillId="53" borderId="55" xfId="0" applyFont="1" applyFill="1" applyBorder="1"/>
    <xf numFmtId="3" fontId="45" fillId="0" borderId="55" xfId="0" applyNumberFormat="1" applyFont="1" applyBorder="1"/>
    <xf numFmtId="3" fontId="49" fillId="49" borderId="38" xfId="0" applyNumberFormat="1" applyFont="1" applyFill="1" applyBorder="1" applyAlignment="1">
      <alignment horizontal="right" wrapText="1"/>
    </xf>
    <xf numFmtId="3" fontId="49" fillId="49" borderId="34" xfId="0" applyNumberFormat="1" applyFont="1" applyFill="1" applyBorder="1"/>
    <xf numFmtId="0" fontId="50" fillId="0" borderId="0" xfId="0" applyFont="1"/>
    <xf numFmtId="4" fontId="45" fillId="0" borderId="55" xfId="0" applyNumberFormat="1" applyFont="1" applyBorder="1"/>
    <xf numFmtId="0" fontId="42" fillId="0" borderId="0" xfId="0" applyFont="1" applyAlignment="1"/>
    <xf numFmtId="0" fontId="0" fillId="0" borderId="0" xfId="0" applyAlignment="1"/>
    <xf numFmtId="0" fontId="4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38" fillId="0" borderId="62" xfId="0" applyNumberFormat="1" applyFont="1" applyBorder="1" applyAlignment="1">
      <alignment horizontal="left" wrapText="1"/>
    </xf>
    <xf numFmtId="3" fontId="38" fillId="0" borderId="48" xfId="0" applyNumberFormat="1" applyFont="1" applyBorder="1" applyAlignment="1">
      <alignment horizontal="left" wrapText="1"/>
    </xf>
    <xf numFmtId="3" fontId="38" fillId="0" borderId="0" xfId="0" applyNumberFormat="1" applyFont="1" applyBorder="1" applyAlignment="1">
      <alignment horizontal="left" wrapText="1"/>
    </xf>
    <xf numFmtId="3" fontId="38" fillId="0" borderId="46" xfId="0" applyNumberFormat="1" applyFont="1" applyBorder="1" applyAlignment="1">
      <alignment horizontal="left" wrapText="1"/>
    </xf>
    <xf numFmtId="3" fontId="38" fillId="0" borderId="47" xfId="0" applyNumberFormat="1" applyFont="1" applyBorder="1" applyAlignment="1">
      <alignment horizontal="left" wrapText="1"/>
    </xf>
    <xf numFmtId="10" fontId="0" fillId="0" borderId="49" xfId="0" applyNumberFormat="1" applyFont="1" applyFill="1" applyBorder="1" applyAlignment="1">
      <alignment horizontal="center"/>
    </xf>
    <xf numFmtId="10" fontId="0" fillId="0" borderId="50" xfId="0" applyNumberFormat="1" applyFont="1" applyFill="1" applyBorder="1" applyAlignment="1">
      <alignment horizontal="center"/>
    </xf>
    <xf numFmtId="167" fontId="0" fillId="0" borderId="10" xfId="0" applyNumberFormat="1" applyFont="1" applyFill="1" applyBorder="1" applyAlignment="1">
      <alignment horizontal="center"/>
    </xf>
    <xf numFmtId="167" fontId="0" fillId="0" borderId="0" xfId="0" applyNumberFormat="1" applyFont="1" applyFill="1" applyBorder="1" applyAlignment="1">
      <alignment horizontal="center"/>
    </xf>
    <xf numFmtId="9" fontId="0" fillId="0" borderId="0" xfId="133" applyFont="1" applyBorder="1"/>
    <xf numFmtId="9" fontId="0" fillId="0" borderId="0" xfId="0" applyNumberFormat="1" applyBorder="1"/>
  </cellXfs>
  <cellStyles count="149">
    <cellStyle name="20% - Accent1" xfId="1" xr:uid="{00000000-0005-0000-0000-000000000000}"/>
    <cellStyle name="20% - Accent1 2" xfId="2" xr:uid="{00000000-0005-0000-0000-000001000000}"/>
    <cellStyle name="20% - Accent1 3" xfId="3" xr:uid="{00000000-0005-0000-0000-000002000000}"/>
    <cellStyle name="20% - Accent2" xfId="4" xr:uid="{00000000-0005-0000-0000-000003000000}"/>
    <cellStyle name="20% - Accent2 2" xfId="5" xr:uid="{00000000-0005-0000-0000-000004000000}"/>
    <cellStyle name="20% - Accent2 3" xfId="6" xr:uid="{00000000-0005-0000-0000-000005000000}"/>
    <cellStyle name="20% - Accent3" xfId="7" xr:uid="{00000000-0005-0000-0000-000006000000}"/>
    <cellStyle name="20% - Accent3 2" xfId="8" xr:uid="{00000000-0005-0000-0000-000007000000}"/>
    <cellStyle name="20% - Accent3 3" xfId="9" xr:uid="{00000000-0005-0000-0000-000008000000}"/>
    <cellStyle name="20% - Accent4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" xfId="13" xr:uid="{00000000-0005-0000-0000-00000C000000}"/>
    <cellStyle name="20% - Accent5 2" xfId="14" xr:uid="{00000000-0005-0000-0000-00000D000000}"/>
    <cellStyle name="20% - Accent5 3" xfId="15" xr:uid="{00000000-0005-0000-0000-00000E000000}"/>
    <cellStyle name="20% - Accent6" xfId="16" xr:uid="{00000000-0005-0000-0000-00000F000000}"/>
    <cellStyle name="20% - Accent6 2" xfId="17" xr:uid="{00000000-0005-0000-0000-000010000000}"/>
    <cellStyle name="20% - Accent6 3" xfId="18" xr:uid="{00000000-0005-0000-0000-000011000000}"/>
    <cellStyle name="40% - Accent1" xfId="19" xr:uid="{00000000-0005-0000-0000-000012000000}"/>
    <cellStyle name="40% - Accent1 2" xfId="20" xr:uid="{00000000-0005-0000-0000-000013000000}"/>
    <cellStyle name="40% - Accent1 3" xfId="21" xr:uid="{00000000-0005-0000-0000-000014000000}"/>
    <cellStyle name="40% - Accent2" xfId="22" xr:uid="{00000000-0005-0000-0000-000015000000}"/>
    <cellStyle name="40% - Accent2 2" xfId="23" xr:uid="{00000000-0005-0000-0000-000016000000}"/>
    <cellStyle name="40% - Accent2 3" xfId="24" xr:uid="{00000000-0005-0000-0000-000017000000}"/>
    <cellStyle name="40% - Accent3" xfId="25" xr:uid="{00000000-0005-0000-0000-000018000000}"/>
    <cellStyle name="40% - Accent3 2" xfId="26" xr:uid="{00000000-0005-0000-0000-000019000000}"/>
    <cellStyle name="40% - Accent3 3" xfId="27" xr:uid="{00000000-0005-0000-0000-00001A000000}"/>
    <cellStyle name="40% - Accent4" xfId="28" xr:uid="{00000000-0005-0000-0000-00001B000000}"/>
    <cellStyle name="40% - Accent4 2" xfId="29" xr:uid="{00000000-0005-0000-0000-00001C000000}"/>
    <cellStyle name="40% - Accent4 3" xfId="30" xr:uid="{00000000-0005-0000-0000-00001D000000}"/>
    <cellStyle name="40% - Accent5" xfId="31" xr:uid="{00000000-0005-0000-0000-00001E000000}"/>
    <cellStyle name="40% - Accent5 2" xfId="32" xr:uid="{00000000-0005-0000-0000-00001F000000}"/>
    <cellStyle name="40% - Accent5 3" xfId="33" xr:uid="{00000000-0005-0000-0000-000020000000}"/>
    <cellStyle name="40% - Accent6" xfId="34" xr:uid="{00000000-0005-0000-0000-000021000000}"/>
    <cellStyle name="40% - Accent6 2" xfId="35" xr:uid="{00000000-0005-0000-0000-000022000000}"/>
    <cellStyle name="40% - Accent6 3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Accent1" xfId="43" xr:uid="{00000000-0005-0000-0000-00002A000000}"/>
    <cellStyle name="Accent1 - 20%" xfId="44" xr:uid="{00000000-0005-0000-0000-00002B000000}"/>
    <cellStyle name="Accent1 - 20% 2" xfId="45" xr:uid="{00000000-0005-0000-0000-00002C000000}"/>
    <cellStyle name="Accent1 - 20% 3" xfId="46" xr:uid="{00000000-0005-0000-0000-00002D000000}"/>
    <cellStyle name="Accent1 - 40%" xfId="47" xr:uid="{00000000-0005-0000-0000-00002E000000}"/>
    <cellStyle name="Accent1 - 40% 2" xfId="48" xr:uid="{00000000-0005-0000-0000-00002F000000}"/>
    <cellStyle name="Accent1 - 40% 3" xfId="49" xr:uid="{00000000-0005-0000-0000-000030000000}"/>
    <cellStyle name="Accent1 - 60%" xfId="50" xr:uid="{00000000-0005-0000-0000-000031000000}"/>
    <cellStyle name="Accent2" xfId="51" xr:uid="{00000000-0005-0000-0000-000032000000}"/>
    <cellStyle name="Accent2 - 20%" xfId="52" xr:uid="{00000000-0005-0000-0000-000033000000}"/>
    <cellStyle name="Accent2 - 20% 2" xfId="53" xr:uid="{00000000-0005-0000-0000-000034000000}"/>
    <cellStyle name="Accent2 - 20% 3" xfId="54" xr:uid="{00000000-0005-0000-0000-000035000000}"/>
    <cellStyle name="Accent2 - 40%" xfId="55" xr:uid="{00000000-0005-0000-0000-000036000000}"/>
    <cellStyle name="Accent2 - 40% 2" xfId="56" xr:uid="{00000000-0005-0000-0000-000037000000}"/>
    <cellStyle name="Accent2 - 40% 3" xfId="57" xr:uid="{00000000-0005-0000-0000-000038000000}"/>
    <cellStyle name="Accent2 - 60%" xfId="58" xr:uid="{00000000-0005-0000-0000-000039000000}"/>
    <cellStyle name="Accent3" xfId="59" xr:uid="{00000000-0005-0000-0000-00003A000000}"/>
    <cellStyle name="Accent3 - 20%" xfId="60" xr:uid="{00000000-0005-0000-0000-00003B000000}"/>
    <cellStyle name="Accent3 - 20% 2" xfId="61" xr:uid="{00000000-0005-0000-0000-00003C000000}"/>
    <cellStyle name="Accent3 - 20% 3" xfId="62" xr:uid="{00000000-0005-0000-0000-00003D000000}"/>
    <cellStyle name="Accent3 - 40%" xfId="63" xr:uid="{00000000-0005-0000-0000-00003E000000}"/>
    <cellStyle name="Accent3 - 40% 2" xfId="64" xr:uid="{00000000-0005-0000-0000-00003F000000}"/>
    <cellStyle name="Accent3 - 40% 3" xfId="65" xr:uid="{00000000-0005-0000-0000-000040000000}"/>
    <cellStyle name="Accent3 - 60%" xfId="66" xr:uid="{00000000-0005-0000-0000-000041000000}"/>
    <cellStyle name="Accent4" xfId="67" xr:uid="{00000000-0005-0000-0000-000042000000}"/>
    <cellStyle name="Accent4 - 20%" xfId="68" xr:uid="{00000000-0005-0000-0000-000043000000}"/>
    <cellStyle name="Accent4 - 20% 2" xfId="69" xr:uid="{00000000-0005-0000-0000-000044000000}"/>
    <cellStyle name="Accent4 - 20% 3" xfId="70" xr:uid="{00000000-0005-0000-0000-000045000000}"/>
    <cellStyle name="Accent4 - 40%" xfId="71" xr:uid="{00000000-0005-0000-0000-000046000000}"/>
    <cellStyle name="Accent4 - 40% 2" xfId="72" xr:uid="{00000000-0005-0000-0000-000047000000}"/>
    <cellStyle name="Accent4 - 40% 3" xfId="73" xr:uid="{00000000-0005-0000-0000-000048000000}"/>
    <cellStyle name="Accent4 - 60%" xfId="74" xr:uid="{00000000-0005-0000-0000-000049000000}"/>
    <cellStyle name="Accent5" xfId="75" xr:uid="{00000000-0005-0000-0000-00004A000000}"/>
    <cellStyle name="Accent5 - 20%" xfId="76" xr:uid="{00000000-0005-0000-0000-00004B000000}"/>
    <cellStyle name="Accent5 - 20% 2" xfId="77" xr:uid="{00000000-0005-0000-0000-00004C000000}"/>
    <cellStyle name="Accent5 - 20% 3" xfId="78" xr:uid="{00000000-0005-0000-0000-00004D000000}"/>
    <cellStyle name="Accent5 - 40%" xfId="79" xr:uid="{00000000-0005-0000-0000-00004E000000}"/>
    <cellStyle name="Accent5 - 40% 2" xfId="80" xr:uid="{00000000-0005-0000-0000-00004F000000}"/>
    <cellStyle name="Accent5 - 40% 3" xfId="81" xr:uid="{00000000-0005-0000-0000-000050000000}"/>
    <cellStyle name="Accent5 - 60%" xfId="82" xr:uid="{00000000-0005-0000-0000-000051000000}"/>
    <cellStyle name="Accent6" xfId="83" xr:uid="{00000000-0005-0000-0000-000052000000}"/>
    <cellStyle name="Accent6 - 20%" xfId="84" xr:uid="{00000000-0005-0000-0000-000053000000}"/>
    <cellStyle name="Accent6 - 20% 2" xfId="85" xr:uid="{00000000-0005-0000-0000-000054000000}"/>
    <cellStyle name="Accent6 - 20% 3" xfId="86" xr:uid="{00000000-0005-0000-0000-000055000000}"/>
    <cellStyle name="Accent6 - 40%" xfId="87" xr:uid="{00000000-0005-0000-0000-000056000000}"/>
    <cellStyle name="Accent6 - 40% 2" xfId="88" xr:uid="{00000000-0005-0000-0000-000057000000}"/>
    <cellStyle name="Accent6 - 40% 3" xfId="89" xr:uid="{00000000-0005-0000-0000-000058000000}"/>
    <cellStyle name="Accent6 - 60%" xfId="90" xr:uid="{00000000-0005-0000-0000-000059000000}"/>
    <cellStyle name="Bad" xfId="91" xr:uid="{00000000-0005-0000-0000-00005A000000}"/>
    <cellStyle name="Calculation" xfId="92" xr:uid="{00000000-0005-0000-0000-00005B000000}"/>
    <cellStyle name="Check Cell" xfId="93" xr:uid="{00000000-0005-0000-0000-00005C000000}"/>
    <cellStyle name="Emphasis 1" xfId="94" xr:uid="{00000000-0005-0000-0000-00005D000000}"/>
    <cellStyle name="Emphasis 2" xfId="95" xr:uid="{00000000-0005-0000-0000-00005E000000}"/>
    <cellStyle name="Emphasis 3" xfId="96" xr:uid="{00000000-0005-0000-0000-00005F000000}"/>
    <cellStyle name="Euro" xfId="97" xr:uid="{00000000-0005-0000-0000-000060000000}"/>
    <cellStyle name="Euro 2" xfId="98" xr:uid="{00000000-0005-0000-0000-000061000000}"/>
    <cellStyle name="Euro 3" xfId="99" xr:uid="{00000000-0005-0000-0000-000062000000}"/>
    <cellStyle name="Explanatory Text" xfId="100" xr:uid="{00000000-0005-0000-0000-000063000000}"/>
    <cellStyle name="Good" xfId="101" xr:uid="{00000000-0005-0000-0000-000064000000}"/>
    <cellStyle name="Heading 1" xfId="102" xr:uid="{00000000-0005-0000-0000-000065000000}"/>
    <cellStyle name="Heading 2" xfId="103" xr:uid="{00000000-0005-0000-0000-000066000000}"/>
    <cellStyle name="Heading 3" xfId="104" xr:uid="{00000000-0005-0000-0000-000067000000}"/>
    <cellStyle name="Heading 4" xfId="105" xr:uid="{00000000-0005-0000-0000-000068000000}"/>
    <cellStyle name="Hyperlink" xfId="106" builtinId="8"/>
    <cellStyle name="Hyperlink 2" xfId="107" xr:uid="{00000000-0005-0000-0000-00006A000000}"/>
    <cellStyle name="Input" xfId="108" xr:uid="{00000000-0005-0000-0000-00006B000000}"/>
    <cellStyle name="Linked Cell" xfId="109" xr:uid="{00000000-0005-0000-0000-00006C000000}"/>
    <cellStyle name="Neutral" xfId="110" xr:uid="{00000000-0005-0000-0000-00006D000000}"/>
    <cellStyle name="Normaallaad 2" xfId="111" xr:uid="{00000000-0005-0000-0000-00006F000000}"/>
    <cellStyle name="Normaallaad 2 2" xfId="112" xr:uid="{00000000-0005-0000-0000-000070000000}"/>
    <cellStyle name="Normaallaad 2 3" xfId="113" xr:uid="{00000000-0005-0000-0000-000071000000}"/>
    <cellStyle name="Normaallaad 3" xfId="114" xr:uid="{00000000-0005-0000-0000-000072000000}"/>
    <cellStyle name="Normaallaad 4" xfId="115" xr:uid="{00000000-0005-0000-0000-000073000000}"/>
    <cellStyle name="Normaallaad 5" xfId="116" xr:uid="{00000000-0005-0000-0000-000074000000}"/>
    <cellStyle name="Normaallaad 6" xfId="117" xr:uid="{00000000-0005-0000-0000-000075000000}"/>
    <cellStyle name="Normaallaad 7" xfId="118" xr:uid="{00000000-0005-0000-0000-000076000000}"/>
    <cellStyle name="Normaallaad 8" xfId="119" xr:uid="{00000000-0005-0000-0000-000077000000}"/>
    <cellStyle name="Normaallaad 9" xfId="120" xr:uid="{00000000-0005-0000-0000-000078000000}"/>
    <cellStyle name="Normal" xfId="0" builtinId="0"/>
    <cellStyle name="Normal 12" xfId="147" xr:uid="{23454D5C-2B44-46EB-BB98-FB12F415D07B}"/>
    <cellStyle name="Normal 15" xfId="148" xr:uid="{9BC2DB15-3F21-4438-9D06-9FEE30120D46}"/>
    <cellStyle name="Normal 2" xfId="121" xr:uid="{00000000-0005-0000-0000-000079000000}"/>
    <cellStyle name="Normal 2 2" xfId="122" xr:uid="{00000000-0005-0000-0000-00007A000000}"/>
    <cellStyle name="Normal 2 3" xfId="123" xr:uid="{00000000-0005-0000-0000-00007B000000}"/>
    <cellStyle name="Normal_SAPERrahavood130307 2" xfId="124" xr:uid="{00000000-0005-0000-0000-00007D000000}"/>
    <cellStyle name="Normal_SAPERrahavood130307 2 2" xfId="125" xr:uid="{00000000-0005-0000-0000-00007E000000}"/>
    <cellStyle name="Note" xfId="126" xr:uid="{00000000-0005-0000-0000-00007F000000}"/>
    <cellStyle name="Note 2" xfId="127" xr:uid="{00000000-0005-0000-0000-000080000000}"/>
    <cellStyle name="Note 3" xfId="128" xr:uid="{00000000-0005-0000-0000-000081000000}"/>
    <cellStyle name="Output" xfId="129" xr:uid="{00000000-0005-0000-0000-000082000000}"/>
    <cellStyle name="Percent" xfId="133" builtinId="5"/>
    <cellStyle name="Percent 2" xfId="130" xr:uid="{00000000-0005-0000-0000-000083000000}"/>
    <cellStyle name="Percent 2 2" xfId="131" xr:uid="{00000000-0005-0000-0000-000084000000}"/>
    <cellStyle name="Percent 2 3" xfId="132" xr:uid="{00000000-0005-0000-0000-000085000000}"/>
    <cellStyle name="Protsent 2" xfId="134" xr:uid="{00000000-0005-0000-0000-000088000000}"/>
    <cellStyle name="Protsent 2 2" xfId="135" xr:uid="{00000000-0005-0000-0000-000089000000}"/>
    <cellStyle name="Protsent 2 3" xfId="136" xr:uid="{00000000-0005-0000-0000-00008A000000}"/>
    <cellStyle name="Protsent 3" xfId="137" xr:uid="{00000000-0005-0000-0000-00008B000000}"/>
    <cellStyle name="Protsent 4" xfId="138" xr:uid="{00000000-0005-0000-0000-00008C000000}"/>
    <cellStyle name="Protsent 4 2" xfId="139" xr:uid="{00000000-0005-0000-0000-00008D000000}"/>
    <cellStyle name="Protsent 4 3" xfId="140" xr:uid="{00000000-0005-0000-0000-00008E000000}"/>
    <cellStyle name="Protsent 5" xfId="141" xr:uid="{00000000-0005-0000-0000-00008F000000}"/>
    <cellStyle name="Protsent 6" xfId="142" xr:uid="{00000000-0005-0000-0000-000090000000}"/>
    <cellStyle name="Sheet Title" xfId="143" xr:uid="{00000000-0005-0000-0000-000091000000}"/>
    <cellStyle name="Title" xfId="144" xr:uid="{00000000-0005-0000-0000-000092000000}"/>
    <cellStyle name="Total" xfId="145" xr:uid="{00000000-0005-0000-0000-000093000000}"/>
    <cellStyle name="Warning Text" xfId="146" xr:uid="{00000000-0005-0000-0000-00009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c.europa.eu/economy_finance/publications/european_economy/2014/pdf/ee8_en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31"/>
  <sheetViews>
    <sheetView topLeftCell="A22" workbookViewId="0">
      <selection activeCell="A2" sqref="A2:H2"/>
    </sheetView>
  </sheetViews>
  <sheetFormatPr defaultRowHeight="14.4"/>
  <cols>
    <col min="1" max="1" width="25.88671875" customWidth="1"/>
    <col min="2" max="62" width="8.109375" customWidth="1"/>
  </cols>
  <sheetData>
    <row r="1" spans="1:62">
      <c r="A1" s="204"/>
      <c r="B1" s="205"/>
      <c r="C1" s="205"/>
      <c r="D1" s="205"/>
      <c r="E1" s="205"/>
      <c r="F1" s="205"/>
      <c r="G1" s="205"/>
      <c r="H1" s="205"/>
      <c r="I1" s="112"/>
      <c r="J1" s="112"/>
      <c r="K1" s="112"/>
      <c r="L1" s="112"/>
      <c r="M1" s="112"/>
      <c r="N1" s="112"/>
      <c r="O1" s="110"/>
    </row>
    <row r="2" spans="1:62" ht="68.25" customHeight="1">
      <c r="A2" s="206"/>
      <c r="B2" s="207"/>
      <c r="C2" s="207"/>
      <c r="D2" s="207"/>
      <c r="E2" s="207"/>
      <c r="F2" s="207"/>
      <c r="G2" s="207"/>
      <c r="H2" s="207"/>
      <c r="I2" s="111"/>
      <c r="J2" s="111"/>
      <c r="K2" s="111"/>
      <c r="L2" s="111"/>
      <c r="M2" s="111"/>
      <c r="N2" s="111"/>
      <c r="O2" s="111"/>
      <c r="P2" s="111"/>
    </row>
    <row r="3" spans="1:62" s="1" customFormat="1" ht="13.2">
      <c r="A3" s="38" t="s">
        <v>17</v>
      </c>
      <c r="W3" s="2"/>
      <c r="X3" s="3"/>
    </row>
    <row r="4" spans="1:62" s="1" customFormat="1" ht="13.2">
      <c r="A4" s="38" t="s">
        <v>100</v>
      </c>
      <c r="W4" s="2"/>
      <c r="X4" s="3"/>
    </row>
    <row r="5" spans="1:62" s="1" customFormat="1" ht="13.8" thickBot="1">
      <c r="A5" s="38"/>
      <c r="O5" s="97" t="s">
        <v>92</v>
      </c>
      <c r="P5" s="97" t="s">
        <v>92</v>
      </c>
      <c r="Q5" s="97" t="s">
        <v>92</v>
      </c>
      <c r="R5" s="97" t="s">
        <v>92</v>
      </c>
      <c r="S5" s="97" t="s">
        <v>92</v>
      </c>
      <c r="T5" s="29"/>
      <c r="U5" s="29"/>
      <c r="V5" s="29"/>
      <c r="W5" s="29"/>
    </row>
    <row r="6" spans="1:62" s="1" customFormat="1" ht="13.8" thickBot="1">
      <c r="A6" s="4" t="s">
        <v>0</v>
      </c>
      <c r="B6" s="1" t="s">
        <v>1</v>
      </c>
      <c r="C6" s="1" t="s">
        <v>1</v>
      </c>
      <c r="D6" s="1" t="s">
        <v>1</v>
      </c>
      <c r="E6" s="1" t="s">
        <v>1</v>
      </c>
      <c r="F6" s="1" t="s">
        <v>1</v>
      </c>
      <c r="G6" s="1" t="s">
        <v>1</v>
      </c>
      <c r="H6" s="1" t="s">
        <v>1</v>
      </c>
      <c r="I6" s="1" t="s">
        <v>1</v>
      </c>
      <c r="J6" s="1" t="s">
        <v>1</v>
      </c>
      <c r="K6" s="1" t="s">
        <v>1</v>
      </c>
      <c r="L6" s="1" t="s">
        <v>1</v>
      </c>
      <c r="M6" s="1" t="s">
        <v>1</v>
      </c>
      <c r="N6" s="1" t="s">
        <v>1</v>
      </c>
      <c r="O6" s="97" t="s">
        <v>2</v>
      </c>
      <c r="P6" s="97" t="s">
        <v>2</v>
      </c>
      <c r="Q6" s="97" t="s">
        <v>2</v>
      </c>
      <c r="R6" s="97" t="s">
        <v>2</v>
      </c>
      <c r="S6" s="97" t="s">
        <v>2</v>
      </c>
      <c r="T6" s="1" t="s">
        <v>93</v>
      </c>
      <c r="U6" s="1" t="s">
        <v>93</v>
      </c>
      <c r="V6" s="1" t="s">
        <v>93</v>
      </c>
      <c r="W6" s="1" t="s">
        <v>93</v>
      </c>
      <c r="X6" s="1" t="s">
        <v>93</v>
      </c>
      <c r="Y6" s="1" t="s">
        <v>93</v>
      </c>
      <c r="Z6" s="1" t="s">
        <v>93</v>
      </c>
      <c r="AA6" s="1" t="s">
        <v>93</v>
      </c>
      <c r="AB6" s="1" t="s">
        <v>93</v>
      </c>
      <c r="AC6" s="1" t="s">
        <v>93</v>
      </c>
      <c r="AD6" s="1" t="s">
        <v>93</v>
      </c>
      <c r="AE6" s="1" t="s">
        <v>93</v>
      </c>
      <c r="AF6" s="1" t="s">
        <v>93</v>
      </c>
      <c r="AG6" s="1" t="s">
        <v>93</v>
      </c>
      <c r="AH6" s="1" t="s">
        <v>93</v>
      </c>
      <c r="AI6" s="1" t="s">
        <v>93</v>
      </c>
      <c r="AJ6" s="1" t="s">
        <v>93</v>
      </c>
      <c r="AK6" s="1" t="s">
        <v>93</v>
      </c>
      <c r="AL6" s="1" t="s">
        <v>93</v>
      </c>
      <c r="AM6" s="1" t="s">
        <v>93</v>
      </c>
      <c r="AN6" s="1" t="s">
        <v>93</v>
      </c>
      <c r="AO6" s="1" t="s">
        <v>94</v>
      </c>
      <c r="AP6" s="1" t="s">
        <v>94</v>
      </c>
      <c r="AQ6" s="1" t="s">
        <v>94</v>
      </c>
      <c r="AR6" s="1" t="s">
        <v>94</v>
      </c>
      <c r="AS6" s="1" t="s">
        <v>94</v>
      </c>
      <c r="AT6" s="1" t="s">
        <v>94</v>
      </c>
      <c r="AU6" s="1" t="s">
        <v>94</v>
      </c>
      <c r="AV6" s="1" t="s">
        <v>94</v>
      </c>
      <c r="AW6" s="1" t="s">
        <v>94</v>
      </c>
      <c r="AX6" s="1" t="s">
        <v>94</v>
      </c>
      <c r="AY6" s="1" t="s">
        <v>94</v>
      </c>
      <c r="AZ6" s="1" t="s">
        <v>94</v>
      </c>
      <c r="BA6" s="1" t="s">
        <v>94</v>
      </c>
      <c r="BB6" s="1" t="s">
        <v>94</v>
      </c>
      <c r="BC6" s="1" t="s">
        <v>94</v>
      </c>
      <c r="BD6" s="1" t="s">
        <v>94</v>
      </c>
      <c r="BE6" s="1" t="s">
        <v>94</v>
      </c>
      <c r="BF6" s="1" t="s">
        <v>94</v>
      </c>
      <c r="BG6" s="1" t="s">
        <v>94</v>
      </c>
      <c r="BH6" s="1" t="s">
        <v>94</v>
      </c>
    </row>
    <row r="7" spans="1:62" s="1" customFormat="1" ht="13.8" thickBot="1">
      <c r="A7" s="5"/>
      <c r="B7" s="6">
        <v>2000</v>
      </c>
      <c r="C7" s="7">
        <v>2001</v>
      </c>
      <c r="D7" s="7">
        <v>2002</v>
      </c>
      <c r="E7" s="7">
        <v>2003</v>
      </c>
      <c r="F7" s="7">
        <v>2004</v>
      </c>
      <c r="G7" s="7">
        <v>2005</v>
      </c>
      <c r="H7" s="7">
        <v>2006</v>
      </c>
      <c r="I7" s="7">
        <v>2007</v>
      </c>
      <c r="J7" s="7">
        <v>2008</v>
      </c>
      <c r="K7" s="7">
        <v>2009</v>
      </c>
      <c r="L7" s="7">
        <v>2010</v>
      </c>
      <c r="M7" s="7">
        <v>2011</v>
      </c>
      <c r="N7" s="7">
        <v>2012</v>
      </c>
      <c r="O7" s="8">
        <v>2015</v>
      </c>
      <c r="P7" s="8">
        <v>2016</v>
      </c>
      <c r="Q7" s="8">
        <v>2017</v>
      </c>
      <c r="R7" s="8">
        <v>2018</v>
      </c>
      <c r="S7" s="8">
        <v>2019</v>
      </c>
      <c r="T7" s="7">
        <v>2020</v>
      </c>
      <c r="U7" s="7">
        <v>2021</v>
      </c>
      <c r="V7" s="7">
        <v>2022</v>
      </c>
      <c r="W7" s="7">
        <v>2023</v>
      </c>
      <c r="X7" s="7">
        <v>2024</v>
      </c>
      <c r="Y7" s="7">
        <v>2025</v>
      </c>
      <c r="Z7" s="7">
        <v>2026</v>
      </c>
      <c r="AA7" s="7">
        <v>2027</v>
      </c>
      <c r="AB7" s="7">
        <v>2028</v>
      </c>
      <c r="AC7" s="7">
        <v>2029</v>
      </c>
      <c r="AD7" s="7">
        <v>2030</v>
      </c>
      <c r="AE7" s="7">
        <v>2031</v>
      </c>
      <c r="AF7" s="7">
        <v>2032</v>
      </c>
      <c r="AG7" s="7">
        <v>2033</v>
      </c>
      <c r="AH7" s="7">
        <v>2034</v>
      </c>
      <c r="AI7" s="7">
        <v>2035</v>
      </c>
      <c r="AJ7" s="7">
        <v>2036</v>
      </c>
      <c r="AK7" s="7">
        <v>2037</v>
      </c>
      <c r="AL7" s="7">
        <v>2038</v>
      </c>
      <c r="AM7" s="7">
        <v>2039</v>
      </c>
      <c r="AN7" s="7">
        <v>2040</v>
      </c>
      <c r="AO7" s="7">
        <v>2041</v>
      </c>
      <c r="AP7" s="7">
        <v>2042</v>
      </c>
      <c r="AQ7" s="7">
        <v>2043</v>
      </c>
      <c r="AR7" s="7">
        <v>2044</v>
      </c>
      <c r="AS7" s="7">
        <v>2045</v>
      </c>
      <c r="AT7" s="7">
        <v>2046</v>
      </c>
      <c r="AU7" s="7">
        <v>2047</v>
      </c>
      <c r="AV7" s="7">
        <v>2048</v>
      </c>
      <c r="AW7" s="7">
        <v>2049</v>
      </c>
      <c r="AX7" s="7">
        <v>2050</v>
      </c>
      <c r="AY7" s="7">
        <v>2051</v>
      </c>
      <c r="AZ7" s="7">
        <v>2052</v>
      </c>
      <c r="BA7" s="7">
        <v>2053</v>
      </c>
      <c r="BB7" s="7">
        <v>2054</v>
      </c>
      <c r="BC7" s="7">
        <v>2055</v>
      </c>
      <c r="BD7" s="7">
        <v>2056</v>
      </c>
      <c r="BE7" s="7">
        <v>2057</v>
      </c>
      <c r="BF7" s="7">
        <v>2058</v>
      </c>
      <c r="BG7" s="7">
        <v>2059</v>
      </c>
      <c r="BH7" s="9">
        <v>2060</v>
      </c>
      <c r="BI7" s="7">
        <v>2059</v>
      </c>
      <c r="BJ7" s="7">
        <v>2060</v>
      </c>
    </row>
    <row r="8" spans="1:62" s="1" customFormat="1" ht="13.2">
      <c r="A8" s="10" t="s">
        <v>3</v>
      </c>
      <c r="B8" s="11">
        <v>6170.7713999999996</v>
      </c>
      <c r="C8" s="11">
        <v>6976.3674000000001</v>
      </c>
      <c r="D8" s="11">
        <v>7773.8411999999998</v>
      </c>
      <c r="E8" s="11">
        <v>8708.8758999999991</v>
      </c>
      <c r="F8" s="11">
        <v>9707.6569999999992</v>
      </c>
      <c r="G8" s="11">
        <v>11262.295599999999</v>
      </c>
      <c r="H8" s="11">
        <v>13521.7055</v>
      </c>
      <c r="I8" s="11">
        <v>16246.397300000001</v>
      </c>
      <c r="J8" s="11">
        <v>16517.2706</v>
      </c>
      <c r="K8" s="11">
        <v>14145.8642</v>
      </c>
      <c r="L8" s="11">
        <v>14718.4702</v>
      </c>
      <c r="M8" s="11">
        <v>16667.6338</v>
      </c>
      <c r="N8" s="11">
        <v>18006.025300000001</v>
      </c>
      <c r="O8" s="98">
        <v>19014.8472</v>
      </c>
      <c r="P8" s="98">
        <v>19962.675599999999</v>
      </c>
      <c r="Q8" s="98">
        <v>20575.631038173869</v>
      </c>
      <c r="R8" s="98">
        <v>21702.769315950736</v>
      </c>
      <c r="S8" s="98">
        <v>23101.035124632348</v>
      </c>
      <c r="T8" s="12">
        <v>24565.729913608699</v>
      </c>
      <c r="U8" s="12">
        <v>26030.684215315476</v>
      </c>
      <c r="V8" s="12">
        <v>27446.442674051654</v>
      </c>
      <c r="W8" s="12">
        <v>28885.432944251825</v>
      </c>
      <c r="X8" s="12">
        <v>30371.864891627516</v>
      </c>
      <c r="Y8" s="12">
        <v>31911.752835295378</v>
      </c>
      <c r="Z8" s="12">
        <v>33503.329858487137</v>
      </c>
      <c r="AA8" s="12">
        <v>35164.203520964693</v>
      </c>
      <c r="AB8" s="12">
        <v>36863.336287291604</v>
      </c>
      <c r="AC8" s="12">
        <v>38561.702442968322</v>
      </c>
      <c r="AD8" s="12">
        <v>40290.746751978928</v>
      </c>
      <c r="AE8" s="12">
        <v>42047.683782122491</v>
      </c>
      <c r="AF8" s="12">
        <v>43816.391243494261</v>
      </c>
      <c r="AG8" s="12">
        <v>45618.785561794524</v>
      </c>
      <c r="AH8" s="12">
        <v>47460.258965358466</v>
      </c>
      <c r="AI8" s="12">
        <v>49333.068839922693</v>
      </c>
      <c r="AJ8" s="12">
        <v>51234.161507206059</v>
      </c>
      <c r="AK8" s="12">
        <v>53161.561329287397</v>
      </c>
      <c r="AL8" s="12">
        <v>55112.368120140512</v>
      </c>
      <c r="AM8" s="12">
        <v>57094.65069682202</v>
      </c>
      <c r="AN8" s="12">
        <v>59134.019413495662</v>
      </c>
      <c r="AO8" s="12">
        <v>61223.776549613125</v>
      </c>
      <c r="AP8" s="12">
        <v>63375.790644446839</v>
      </c>
      <c r="AQ8" s="12">
        <v>65617.811137704441</v>
      </c>
      <c r="AR8" s="12">
        <v>67937.835256046616</v>
      </c>
      <c r="AS8" s="12">
        <v>70306.430116018528</v>
      </c>
      <c r="AT8" s="12">
        <v>72699.048037945453</v>
      </c>
      <c r="AU8" s="12">
        <v>75133.609032402281</v>
      </c>
      <c r="AV8" s="12">
        <v>77611.881611901961</v>
      </c>
      <c r="AW8" s="12">
        <v>80168.002714332557</v>
      </c>
      <c r="AX8" s="12">
        <v>82844.995844967867</v>
      </c>
      <c r="AY8" s="12">
        <v>85635.3656633215</v>
      </c>
      <c r="AZ8" s="12">
        <v>88524.141226426684</v>
      </c>
      <c r="BA8" s="12">
        <v>91562.345671977702</v>
      </c>
      <c r="BB8" s="12">
        <v>94458.245305426521</v>
      </c>
      <c r="BC8" s="12">
        <v>97432.89833307208</v>
      </c>
      <c r="BD8" s="12">
        <v>100514.5156703213</v>
      </c>
      <c r="BE8" s="12">
        <v>103710.08970256177</v>
      </c>
      <c r="BF8" s="12">
        <v>107044.20688269695</v>
      </c>
      <c r="BG8" s="12">
        <v>110524.33057964148</v>
      </c>
      <c r="BH8" s="99">
        <v>114156.51699876397</v>
      </c>
      <c r="BI8" s="11">
        <v>117963.00920031969</v>
      </c>
      <c r="BJ8" s="11">
        <v>121977.15588070794</v>
      </c>
    </row>
    <row r="9" spans="1:62" s="1" customFormat="1" ht="13.2">
      <c r="A9" s="10" t="s">
        <v>4</v>
      </c>
      <c r="B9" s="11">
        <v>10642.200699999999</v>
      </c>
      <c r="C9" s="11">
        <v>11315.7148</v>
      </c>
      <c r="D9" s="11">
        <v>12003.302299999999</v>
      </c>
      <c r="E9" s="11">
        <v>12893.486800000001</v>
      </c>
      <c r="F9" s="11">
        <v>13705.099099999999</v>
      </c>
      <c r="G9" s="11">
        <v>14989.7755</v>
      </c>
      <c r="H9" s="11">
        <v>16529.507900000001</v>
      </c>
      <c r="I9" s="11">
        <v>17810.245999999999</v>
      </c>
      <c r="J9" s="11">
        <v>16845.027600000001</v>
      </c>
      <c r="K9" s="11">
        <v>14364.6976</v>
      </c>
      <c r="L9" s="11">
        <v>14718.4702</v>
      </c>
      <c r="M9" s="11">
        <v>15834.5923</v>
      </c>
      <c r="N9" s="11">
        <v>16655.231199999998</v>
      </c>
      <c r="O9" s="100">
        <v>16916.3531</v>
      </c>
      <c r="P9" s="100">
        <v>17408.025699999998</v>
      </c>
      <c r="Q9" s="100">
        <v>17695.466535524931</v>
      </c>
      <c r="R9" s="100">
        <v>18163.69842633402</v>
      </c>
      <c r="S9" s="100">
        <v>18781.77869603358</v>
      </c>
      <c r="T9" s="101">
        <v>19379.182774145756</v>
      </c>
      <c r="U9" s="101">
        <v>19969.379377171903</v>
      </c>
      <c r="V9" s="101">
        <v>20481.979780637786</v>
      </c>
      <c r="W9" s="101">
        <v>20989.123701327488</v>
      </c>
      <c r="X9" s="101">
        <v>21489.011658750529</v>
      </c>
      <c r="Y9" s="101">
        <v>21984.935622593966</v>
      </c>
      <c r="Z9" s="101">
        <v>22476.656824146914</v>
      </c>
      <c r="AA9" s="101">
        <v>22973.80802228683</v>
      </c>
      <c r="AB9" s="101">
        <v>23455.156622485007</v>
      </c>
      <c r="AC9" s="101">
        <v>23896.715219391746</v>
      </c>
      <c r="AD9" s="101">
        <v>24319.588781664137</v>
      </c>
      <c r="AE9" s="101">
        <v>24722.720592438549</v>
      </c>
      <c r="AF9" s="101">
        <v>25097.601139551465</v>
      </c>
      <c r="AG9" s="101">
        <v>25457.906283031025</v>
      </c>
      <c r="AH9" s="101">
        <v>25807.036675050087</v>
      </c>
      <c r="AI9" s="101">
        <v>26141.152920205539</v>
      </c>
      <c r="AJ9" s="101">
        <v>26459.284229065557</v>
      </c>
      <c r="AK9" s="101">
        <v>26761.170728351179</v>
      </c>
      <c r="AL9" s="101">
        <v>27046.198655693457</v>
      </c>
      <c r="AM9" s="101">
        <v>27319.138980818581</v>
      </c>
      <c r="AN9" s="101">
        <v>27592.550774481377</v>
      </c>
      <c r="AO9" s="101">
        <v>27863.11451695225</v>
      </c>
      <c r="AP9" s="101">
        <v>28136.110028497624</v>
      </c>
      <c r="AQ9" s="101">
        <v>28423.224316539025</v>
      </c>
      <c r="AR9" s="101">
        <v>28718.243147844336</v>
      </c>
      <c r="AS9" s="101">
        <v>29008.361026323579</v>
      </c>
      <c r="AT9" s="101">
        <v>29283.978205332103</v>
      </c>
      <c r="AU9" s="101">
        <v>29553.154036483724</v>
      </c>
      <c r="AV9" s="101">
        <v>29817.063711834508</v>
      </c>
      <c r="AW9" s="101">
        <v>30088.978734400691</v>
      </c>
      <c r="AX9" s="101">
        <v>30384.272968805282</v>
      </c>
      <c r="AY9" s="101">
        <v>30698.855775771284</v>
      </c>
      <c r="AZ9" s="101">
        <v>31026.394866576145</v>
      </c>
      <c r="BA9" s="101">
        <v>31383.760702924068</v>
      </c>
      <c r="BB9" s="101">
        <v>31671.466476183454</v>
      </c>
      <c r="BC9" s="101">
        <v>31966.840909685652</v>
      </c>
      <c r="BD9" s="101">
        <v>32278.852415466208</v>
      </c>
      <c r="BE9" s="101">
        <v>32609.095734460865</v>
      </c>
      <c r="BF9" s="101">
        <v>32964.495800045588</v>
      </c>
      <c r="BG9" s="101">
        <v>33346.296390990843</v>
      </c>
      <c r="BH9" s="102">
        <v>33755.273694563111</v>
      </c>
      <c r="BI9" s="11">
        <v>34196.888709283274</v>
      </c>
      <c r="BJ9" s="11">
        <v>34667.225328039218</v>
      </c>
    </row>
    <row r="10" spans="1:62" s="1" customFormat="1" ht="13.2">
      <c r="A10" s="13" t="s">
        <v>5</v>
      </c>
      <c r="B10" s="14"/>
      <c r="C10" s="15">
        <v>6.3287107524668373E-2</v>
      </c>
      <c r="D10" s="15">
        <v>6.0763947497156856E-2</v>
      </c>
      <c r="E10" s="15">
        <v>7.4161633003277938E-2</v>
      </c>
      <c r="F10" s="15">
        <v>6.2947464296469358E-2</v>
      </c>
      <c r="G10" s="15">
        <v>9.3737111320851385E-2</v>
      </c>
      <c r="H10" s="15">
        <v>0.10271884325419012</v>
      </c>
      <c r="I10" s="15">
        <v>7.7481925520601846E-2</v>
      </c>
      <c r="J10" s="15">
        <v>-5.419455744743773E-2</v>
      </c>
      <c r="K10" s="15">
        <v>-0.14724404488360721</v>
      </c>
      <c r="L10" s="15">
        <v>2.4627918376785018E-2</v>
      </c>
      <c r="M10" s="15">
        <v>7.5831393129430102E-2</v>
      </c>
      <c r="N10" s="15">
        <v>5.1825704410463302E-2</v>
      </c>
      <c r="O10" s="16">
        <v>1.5678071163611529E-2</v>
      </c>
      <c r="P10" s="16">
        <v>2.9064928894159792E-2</v>
      </c>
      <c r="Q10" s="16">
        <v>1.6511972148853804E-2</v>
      </c>
      <c r="R10" s="16">
        <v>2.6460556429471982E-2</v>
      </c>
      <c r="S10" s="16">
        <v>3.4028327006544901E-2</v>
      </c>
      <c r="T10" s="15">
        <v>3.1807641213360549E-2</v>
      </c>
      <c r="U10" s="15">
        <v>3.0455185334932855E-2</v>
      </c>
      <c r="V10" s="15">
        <v>2.5669320702668585E-2</v>
      </c>
      <c r="W10" s="15">
        <v>2.4760493180894461E-2</v>
      </c>
      <c r="X10" s="15">
        <v>2.3816523478368268E-2</v>
      </c>
      <c r="Y10" s="15">
        <v>2.307802572397466E-2</v>
      </c>
      <c r="Z10" s="15">
        <v>2.2366278891788216E-2</v>
      </c>
      <c r="AA10" s="15">
        <v>2.2118556243908127E-2</v>
      </c>
      <c r="AB10" s="15">
        <v>2.0952059829664416E-2</v>
      </c>
      <c r="AC10" s="15">
        <v>1.8825651178276281E-2</v>
      </c>
      <c r="AD10" s="15">
        <v>1.7695886584832232E-2</v>
      </c>
      <c r="AE10" s="15">
        <v>1.657642382005875E-2</v>
      </c>
      <c r="AF10" s="15">
        <v>1.5163401847755109E-2</v>
      </c>
      <c r="AG10" s="15">
        <v>1.4356158641462891E-2</v>
      </c>
      <c r="AH10" s="15">
        <v>1.3714026131511625E-2</v>
      </c>
      <c r="AI10" s="15">
        <v>1.2946710982840948E-2</v>
      </c>
      <c r="AJ10" s="15">
        <v>1.2169750501483056E-2</v>
      </c>
      <c r="AK10" s="15">
        <v>1.1409473388323876E-2</v>
      </c>
      <c r="AL10" s="15">
        <v>1.0650801873937299E-2</v>
      </c>
      <c r="AM10" s="15">
        <v>1.0091633526756905E-2</v>
      </c>
      <c r="AN10" s="15">
        <v>1.0008067745281624E-2</v>
      </c>
      <c r="AO10" s="15">
        <v>9.8056806955701958E-3</v>
      </c>
      <c r="AP10" s="15">
        <v>9.7977385614691492E-3</v>
      </c>
      <c r="AQ10" s="15">
        <v>1.0204477013723512E-2</v>
      </c>
      <c r="AR10" s="15">
        <v>1.0379499103261303E-2</v>
      </c>
      <c r="AS10" s="15">
        <v>1.0102215410103144E-2</v>
      </c>
      <c r="AT10" s="15">
        <v>9.5013013233811172E-3</v>
      </c>
      <c r="AU10" s="15">
        <v>9.1919147482020236E-3</v>
      </c>
      <c r="AV10" s="15">
        <v>8.9300003317744903E-3</v>
      </c>
      <c r="AW10" s="15">
        <v>9.119443322591847E-3</v>
      </c>
      <c r="AX10" s="15">
        <v>9.814033138551892E-3</v>
      </c>
      <c r="AY10" s="15">
        <v>1.0353474881198421E-2</v>
      </c>
      <c r="AZ10" s="15">
        <v>1.0669423420770263E-2</v>
      </c>
      <c r="BA10" s="15">
        <v>1.1518123129829139E-2</v>
      </c>
      <c r="BB10" s="15">
        <v>9.1673453663754234E-3</v>
      </c>
      <c r="BC10" s="15">
        <v>9.3262000900500297E-3</v>
      </c>
      <c r="BD10" s="15">
        <v>9.7604735689105215E-3</v>
      </c>
      <c r="BE10" s="15">
        <v>1.0230949810236201E-2</v>
      </c>
      <c r="BF10" s="15">
        <v>1.0898801625128796E-2</v>
      </c>
      <c r="BG10" s="15">
        <v>1.1582175964745867E-2</v>
      </c>
      <c r="BH10" s="103">
        <v>1.2264549525288881E-2</v>
      </c>
      <c r="BI10" s="15">
        <v>1.308284503085777E-2</v>
      </c>
      <c r="BJ10" s="15">
        <v>1.3753783940825715E-2</v>
      </c>
    </row>
    <row r="11" spans="1:62" s="1" customFormat="1" ht="13.2">
      <c r="A11" s="13" t="s">
        <v>6</v>
      </c>
      <c r="B11" s="14"/>
      <c r="C11" s="15">
        <v>0.13055029068164803</v>
      </c>
      <c r="D11" s="15">
        <v>0.11431075146644365</v>
      </c>
      <c r="E11" s="15">
        <v>0.12027962444100337</v>
      </c>
      <c r="F11" s="15">
        <v>0.11468542111158109</v>
      </c>
      <c r="G11" s="15">
        <v>0.16014560465002003</v>
      </c>
      <c r="H11" s="15">
        <v>0.20061717257714329</v>
      </c>
      <c r="I11" s="15">
        <v>0.20150503943455944</v>
      </c>
      <c r="J11" s="15">
        <v>1.6672822595567016E-2</v>
      </c>
      <c r="K11" s="15">
        <v>-0.14357132346066914</v>
      </c>
      <c r="L11" s="15">
        <v>4.0478686342825254E-2</v>
      </c>
      <c r="M11" s="15">
        <v>0.13242976841438314</v>
      </c>
      <c r="N11" s="15">
        <v>8.0298830419468503E-2</v>
      </c>
      <c r="O11" s="16">
        <v>5.6026906726605485E-2</v>
      </c>
      <c r="P11" s="16">
        <v>4.9846753435915048E-2</v>
      </c>
      <c r="Q11" s="16">
        <v>3.0705074332514348E-2</v>
      </c>
      <c r="R11" s="16">
        <v>5.4780253188137618E-2</v>
      </c>
      <c r="S11" s="16">
        <v>6.4427990194501961E-2</v>
      </c>
      <c r="T11" s="15">
        <v>6.3403859657118256E-2</v>
      </c>
      <c r="U11" s="15">
        <v>5.9634063667501014E-2</v>
      </c>
      <c r="V11" s="15">
        <v>5.4388061682343336E-2</v>
      </c>
      <c r="W11" s="15">
        <v>5.2429026496778608E-2</v>
      </c>
      <c r="X11" s="15">
        <v>5.1459569612284151E-2</v>
      </c>
      <c r="Y11" s="15">
        <v>5.070113241852181E-2</v>
      </c>
      <c r="Z11" s="15">
        <v>4.9874321583220249E-2</v>
      </c>
      <c r="AA11" s="15">
        <v>4.9573390749302559E-2</v>
      </c>
      <c r="AB11" s="15">
        <v>4.8319955983473273E-2</v>
      </c>
      <c r="AC11" s="15">
        <v>4.6071960021215386E-2</v>
      </c>
      <c r="AD11" s="15">
        <v>4.4838381074274736E-2</v>
      </c>
      <c r="AE11" s="15">
        <v>4.3606464803417122E-2</v>
      </c>
      <c r="AF11" s="15">
        <v>4.2064325600825958E-2</v>
      </c>
      <c r="AG11" s="15">
        <v>4.1135161229597594E-2</v>
      </c>
      <c r="AH11" s="15">
        <v>4.0366559102488875E-2</v>
      </c>
      <c r="AI11" s="15">
        <v>3.946059114281697E-2</v>
      </c>
      <c r="AJ11" s="15">
        <v>3.8535868779055349E-2</v>
      </c>
      <c r="AK11" s="15">
        <v>3.7619427455844123E-2</v>
      </c>
      <c r="AL11" s="15">
        <v>3.6695814458300946E-2</v>
      </c>
      <c r="AM11" s="15">
        <v>3.5968016695640648E-2</v>
      </c>
      <c r="AN11" s="15">
        <v>3.5719085619822399E-2</v>
      </c>
      <c r="AO11" s="15">
        <v>3.5339338621729777E-2</v>
      </c>
      <c r="AP11" s="15">
        <v>3.5149973035227822E-2</v>
      </c>
      <c r="AQ11" s="15">
        <v>3.5376607857026343E-2</v>
      </c>
      <c r="AR11" s="15">
        <v>3.5356621595825644E-2</v>
      </c>
      <c r="AS11" s="15">
        <v>3.4864149719299409E-2</v>
      </c>
      <c r="AT11" s="15">
        <v>3.4031281605091612E-2</v>
      </c>
      <c r="AU11" s="15">
        <v>3.348821009576497E-2</v>
      </c>
      <c r="AV11" s="15">
        <v>3.298487336647038E-2</v>
      </c>
      <c r="AW11" s="15">
        <v>3.293466218500507E-2</v>
      </c>
      <c r="AX11" s="15">
        <v>3.339228919266457E-2</v>
      </c>
      <c r="AY11" s="15">
        <v>3.3681814935151877E-2</v>
      </c>
      <c r="AZ11" s="15">
        <v>3.3733441093280359E-2</v>
      </c>
      <c r="BA11" s="15">
        <v>3.4320631676955982E-2</v>
      </c>
      <c r="BB11" s="15">
        <v>3.1627626096685901E-2</v>
      </c>
      <c r="BC11" s="15">
        <v>3.1491724391313314E-2</v>
      </c>
      <c r="BD11" s="15">
        <v>3.162809882463713E-2</v>
      </c>
      <c r="BE11" s="15">
        <v>3.1792164653329014E-2</v>
      </c>
      <c r="BF11" s="15">
        <v>3.214843598821826E-2</v>
      </c>
      <c r="BG11" s="15">
        <v>3.2511088626759443E-2</v>
      </c>
      <c r="BH11" s="103">
        <v>3.2863229300495123E-2</v>
      </c>
      <c r="BI11" s="15">
        <v>3.3344501931474868E-2</v>
      </c>
      <c r="BJ11" s="15">
        <v>3.4028859619642304E-2</v>
      </c>
    </row>
    <row r="12" spans="1:62" s="1" customFormat="1" ht="13.2">
      <c r="A12" s="13" t="s">
        <v>7</v>
      </c>
      <c r="B12" s="17">
        <v>0.04</v>
      </c>
      <c r="C12" s="17">
        <v>5.8000000000000003E-2</v>
      </c>
      <c r="D12" s="17">
        <v>3.5999999999999997E-2</v>
      </c>
      <c r="E12" s="17">
        <v>1.325E-2</v>
      </c>
      <c r="F12" s="17">
        <v>3.0492500000000002E-2</v>
      </c>
      <c r="G12" s="17">
        <v>4.0844640073094303E-2</v>
      </c>
      <c r="H12" s="17">
        <v>4.4299999999999999E-2</v>
      </c>
      <c r="I12" s="17">
        <v>6.5799999999999997E-2</v>
      </c>
      <c r="J12" s="17">
        <v>0.103975</v>
      </c>
      <c r="K12" s="17">
        <v>-7.5000000000000067E-4</v>
      </c>
      <c r="L12" s="17">
        <v>2.9825000000000001E-2</v>
      </c>
      <c r="M12" s="17">
        <v>4.9824999999999987E-2</v>
      </c>
      <c r="N12" s="17">
        <v>3.9376943014055255E-2</v>
      </c>
      <c r="O12" s="16">
        <v>2.7924999999999998E-2</v>
      </c>
      <c r="P12" s="16">
        <v>-1.1000000000000001E-3</v>
      </c>
      <c r="Q12" s="16">
        <v>-2.5913754997965552E-3</v>
      </c>
      <c r="R12" s="16">
        <v>1.9738890397522857E-2</v>
      </c>
      <c r="S12" s="16">
        <v>2.93E-2</v>
      </c>
      <c r="T12" s="15">
        <v>2.98E-2</v>
      </c>
      <c r="U12" s="15">
        <v>2.87E-2</v>
      </c>
      <c r="V12" s="15">
        <v>2.8000000000000001E-2</v>
      </c>
      <c r="W12" s="15">
        <v>2.7E-2</v>
      </c>
      <c r="X12" s="15">
        <v>2.7E-2</v>
      </c>
      <c r="Y12" s="15">
        <v>2.7E-2</v>
      </c>
      <c r="Z12" s="15">
        <v>2.690625E-2</v>
      </c>
      <c r="AA12" s="15">
        <v>2.6860714285714286E-2</v>
      </c>
      <c r="AB12" s="15">
        <v>2.680625E-2</v>
      </c>
      <c r="AC12" s="15">
        <v>2.6742857142857145E-2</v>
      </c>
      <c r="AD12" s="15">
        <v>2.6670535714285713E-2</v>
      </c>
      <c r="AE12" s="15">
        <v>2.6589285714285715E-2</v>
      </c>
      <c r="AF12" s="15">
        <v>2.6499107142857144E-2</v>
      </c>
      <c r="AG12" s="15">
        <v>2.64E-2</v>
      </c>
      <c r="AH12" s="15">
        <v>2.6291964285714287E-2</v>
      </c>
      <c r="AI12" s="15">
        <v>2.6175E-2</v>
      </c>
      <c r="AJ12" s="15">
        <v>2.6049107142857141E-2</v>
      </c>
      <c r="AK12" s="15">
        <v>2.5914285714285713E-2</v>
      </c>
      <c r="AL12" s="15">
        <v>2.5770535714285715E-2</v>
      </c>
      <c r="AM12" s="15">
        <v>2.5617857142857144E-2</v>
      </c>
      <c r="AN12" s="15">
        <v>2.545625E-2</v>
      </c>
      <c r="AO12" s="15">
        <v>2.5285714285714286E-2</v>
      </c>
      <c r="AP12" s="15">
        <v>2.5106249999999997E-2</v>
      </c>
      <c r="AQ12" s="15">
        <v>2.4917857142857141E-2</v>
      </c>
      <c r="AR12" s="15">
        <v>2.4720535714285716E-2</v>
      </c>
      <c r="AS12" s="15">
        <v>2.4514285714285714E-2</v>
      </c>
      <c r="AT12" s="15">
        <v>2.4299107142857143E-2</v>
      </c>
      <c r="AU12" s="15">
        <v>2.4075000000000003E-2</v>
      </c>
      <c r="AV12" s="15">
        <v>2.3841964285714286E-2</v>
      </c>
      <c r="AW12" s="15">
        <v>2.3599999999999999E-2</v>
      </c>
      <c r="AX12" s="15">
        <v>2.3349107142857144E-2</v>
      </c>
      <c r="AY12" s="15">
        <v>2.3089285714285715E-2</v>
      </c>
      <c r="AZ12" s="15">
        <v>2.2820535714285717E-2</v>
      </c>
      <c r="BA12" s="15">
        <v>2.2542857142857142E-2</v>
      </c>
      <c r="BB12" s="15">
        <v>2.2256249999999998E-2</v>
      </c>
      <c r="BC12" s="15">
        <v>2.1960714285714285E-2</v>
      </c>
      <c r="BD12" s="15">
        <v>2.1656250000000002E-2</v>
      </c>
      <c r="BE12" s="15">
        <v>2.1342857142857143E-2</v>
      </c>
      <c r="BF12" s="15">
        <v>2.1020535714285714E-2</v>
      </c>
      <c r="BG12" s="15">
        <v>2.0689285714285712E-2</v>
      </c>
      <c r="BH12" s="103">
        <v>2.0349107142857141E-2</v>
      </c>
      <c r="BI12" s="17">
        <v>0.02</v>
      </c>
      <c r="BJ12" s="17">
        <v>0.02</v>
      </c>
    </row>
    <row r="13" spans="1:62" s="1" customFormat="1" ht="13.2">
      <c r="A13" s="13" t="s">
        <v>8</v>
      </c>
      <c r="B13" s="18">
        <v>585.29999999999995</v>
      </c>
      <c r="C13" s="18">
        <v>589.6</v>
      </c>
      <c r="D13" s="18">
        <v>589.9</v>
      </c>
      <c r="E13" s="18">
        <v>602.9</v>
      </c>
      <c r="F13" s="18">
        <v>601.9</v>
      </c>
      <c r="G13" s="18">
        <v>615.6</v>
      </c>
      <c r="H13" s="18">
        <v>651.70000000000005</v>
      </c>
      <c r="I13" s="18">
        <v>657.6</v>
      </c>
      <c r="J13" s="18">
        <v>656</v>
      </c>
      <c r="K13" s="18">
        <v>593.9</v>
      </c>
      <c r="L13" s="18">
        <v>568</v>
      </c>
      <c r="M13" s="18">
        <v>603.20000000000005</v>
      </c>
      <c r="N13" s="18">
        <v>614.9</v>
      </c>
      <c r="O13" s="104">
        <v>621.29999999999995</v>
      </c>
      <c r="P13" s="104">
        <v>624.79999999999995</v>
      </c>
      <c r="Q13" s="104">
        <v>631.16970000000003</v>
      </c>
      <c r="R13" s="104">
        <v>627.53845679999995</v>
      </c>
      <c r="S13" s="104">
        <v>625.40322980576059</v>
      </c>
      <c r="T13" s="19">
        <v>622.84180674666413</v>
      </c>
      <c r="U13" s="19">
        <v>621.53203523449986</v>
      </c>
      <c r="V13" s="19">
        <v>617.3307937257282</v>
      </c>
      <c r="W13" s="19">
        <v>612.70822819812201</v>
      </c>
      <c r="X13" s="19">
        <v>607.74870477801016</v>
      </c>
      <c r="Y13" s="19">
        <v>602.66614516919162</v>
      </c>
      <c r="Z13" s="19">
        <v>597.55333878934971</v>
      </c>
      <c r="AA13" s="19">
        <v>592.74352172504587</v>
      </c>
      <c r="AB13" s="19">
        <v>587.75350477169354</v>
      </c>
      <c r="AC13" s="19">
        <v>582.081238803323</v>
      </c>
      <c r="AD13" s="19">
        <v>576.34077456838327</v>
      </c>
      <c r="AE13" s="19">
        <v>570.56170275165368</v>
      </c>
      <c r="AF13" s="19">
        <v>564.59379316146044</v>
      </c>
      <c r="AG13" s="19">
        <v>558.77842173967031</v>
      </c>
      <c r="AH13" s="19">
        <v>553.19383632409938</v>
      </c>
      <c r="AI13" s="19">
        <v>547.74880927071081</v>
      </c>
      <c r="AJ13" s="19">
        <v>542.40790416030984</v>
      </c>
      <c r="AK13" s="19">
        <v>537.14153489894625</v>
      </c>
      <c r="AL13" s="19">
        <v>531.90391915370185</v>
      </c>
      <c r="AM13" s="19">
        <v>526.74492192586195</v>
      </c>
      <c r="AN13" s="19">
        <v>521.84606499852441</v>
      </c>
      <c r="AO13" s="19">
        <v>517.06878985242838</v>
      </c>
      <c r="AP13" s="19">
        <v>512.42948031650985</v>
      </c>
      <c r="AQ13" s="19">
        <v>508.03645789637261</v>
      </c>
      <c r="AR13" s="19">
        <v>503.76699106231996</v>
      </c>
      <c r="AS13" s="19">
        <v>499.39550165104043</v>
      </c>
      <c r="AT13" s="19">
        <v>494.76606093543711</v>
      </c>
      <c r="AU13" s="19">
        <v>490.02840630208988</v>
      </c>
      <c r="AV13" s="19">
        <v>485.32118793559528</v>
      </c>
      <c r="AW13" s="19">
        <v>480.85964828812922</v>
      </c>
      <c r="AX13" s="19">
        <v>476.8768045381384</v>
      </c>
      <c r="AY13" s="19">
        <v>473.28830867229925</v>
      </c>
      <c r="AZ13" s="19">
        <v>469.98242367599994</v>
      </c>
      <c r="BA13" s="19">
        <v>467.20015314552688</v>
      </c>
      <c r="BB13" s="19">
        <v>463.46273068663425</v>
      </c>
      <c r="BC13" s="19">
        <v>459.93472546429018</v>
      </c>
      <c r="BD13" s="19">
        <v>456.73709828400075</v>
      </c>
      <c r="BE13" s="19">
        <v>453.87958798988058</v>
      </c>
      <c r="BF13" s="19">
        <v>451.44461372773264</v>
      </c>
      <c r="BG13" s="19">
        <v>449.43223404037803</v>
      </c>
      <c r="BH13" s="105">
        <v>447.83620496680953</v>
      </c>
      <c r="BI13" s="18">
        <v>446.71215157742807</v>
      </c>
      <c r="BJ13" s="18">
        <v>445.99097378565335</v>
      </c>
    </row>
    <row r="14" spans="1:62" s="1" customFormat="1" ht="13.2">
      <c r="A14" s="13" t="s">
        <v>9</v>
      </c>
      <c r="B14" s="20"/>
      <c r="C14" s="21">
        <v>7.3466598325646615E-3</v>
      </c>
      <c r="D14" s="21">
        <v>5.0881953867021323E-4</v>
      </c>
      <c r="E14" s="21">
        <v>2.2037633497203002E-2</v>
      </c>
      <c r="F14" s="21">
        <v>-1.6586498590147603E-3</v>
      </c>
      <c r="G14" s="21">
        <v>2.2761256022595155E-2</v>
      </c>
      <c r="H14" s="22">
        <v>5.8641975308642014E-2</v>
      </c>
      <c r="I14" s="22">
        <v>9.0532453582936601E-3</v>
      </c>
      <c r="J14" s="22">
        <v>-2.4330900243308973E-3</v>
      </c>
      <c r="K14" s="22">
        <v>-9.466463414634152E-2</v>
      </c>
      <c r="L14" s="22">
        <v>-4.3610035359488042E-2</v>
      </c>
      <c r="M14" s="22">
        <v>6.1971830985915632E-2</v>
      </c>
      <c r="N14" s="22">
        <v>1.93965517241379E-2</v>
      </c>
      <c r="O14" s="23">
        <v>1.040819645470803E-2</v>
      </c>
      <c r="P14" s="23">
        <v>5.6333494286173735E-3</v>
      </c>
      <c r="Q14" s="23">
        <v>1.0194782330345875E-2</v>
      </c>
      <c r="R14" s="23">
        <v>-5.753196327390353E-3</v>
      </c>
      <c r="S14" s="23">
        <v>-3.4025436546590848E-3</v>
      </c>
      <c r="T14" s="22">
        <v>-4.0956345234929303E-3</v>
      </c>
      <c r="U14" s="22">
        <v>-2.1028959488216259E-3</v>
      </c>
      <c r="V14" s="22">
        <v>-6.7594931083263532E-3</v>
      </c>
      <c r="W14" s="22">
        <v>-7.4879879225009383E-3</v>
      </c>
      <c r="X14" s="22">
        <v>-8.0944292762267223E-3</v>
      </c>
      <c r="Y14" s="22">
        <v>-8.3629295609524146E-3</v>
      </c>
      <c r="Z14" s="22">
        <v>-8.4836462456449047E-3</v>
      </c>
      <c r="AA14" s="22">
        <v>-8.0491844862730089E-3</v>
      </c>
      <c r="AB14" s="22">
        <v>-8.418509474097724E-3</v>
      </c>
      <c r="AC14" s="22">
        <v>-9.650756520071857E-3</v>
      </c>
      <c r="AD14" s="22">
        <v>-9.8619640219659299E-3</v>
      </c>
      <c r="AE14" s="22">
        <v>-1.0027178488382082E-2</v>
      </c>
      <c r="AF14" s="22">
        <v>-1.0459709373082271E-2</v>
      </c>
      <c r="AG14" s="22">
        <v>-1.0300098039028649E-2</v>
      </c>
      <c r="AH14" s="22">
        <v>-9.9942753662251027E-3</v>
      </c>
      <c r="AI14" s="22">
        <v>-9.8428917602735311E-3</v>
      </c>
      <c r="AJ14" s="22">
        <v>-9.7506466833072736E-3</v>
      </c>
      <c r="AK14" s="22">
        <v>-9.7092413679265022E-3</v>
      </c>
      <c r="AL14" s="22">
        <v>-9.7509043798479356E-3</v>
      </c>
      <c r="AM14" s="22">
        <v>-9.6991149003907706E-3</v>
      </c>
      <c r="AN14" s="22">
        <v>-9.3002451915940032E-3</v>
      </c>
      <c r="AO14" s="22">
        <v>-9.154567728913543E-3</v>
      </c>
      <c r="AP14" s="22">
        <v>-8.9723255918087164E-3</v>
      </c>
      <c r="AQ14" s="22">
        <v>-8.5729306936513927E-3</v>
      </c>
      <c r="AR14" s="22">
        <v>-8.4038591476903735E-3</v>
      </c>
      <c r="AS14" s="22">
        <v>-8.6776019247730707E-3</v>
      </c>
      <c r="AT14" s="22">
        <v>-9.2700889381222007E-3</v>
      </c>
      <c r="AU14" s="22">
        <v>-9.5755449037671081E-3</v>
      </c>
      <c r="AV14" s="22">
        <v>-9.6060112147717813E-3</v>
      </c>
      <c r="AW14" s="22">
        <v>-9.1929628426981047E-3</v>
      </c>
      <c r="AX14" s="22">
        <v>-8.2827572747470324E-3</v>
      </c>
      <c r="AY14" s="22">
        <v>-7.5249956208598423E-3</v>
      </c>
      <c r="AZ14" s="22">
        <v>-6.9849285007128614E-3</v>
      </c>
      <c r="BA14" s="22">
        <v>-5.9199459177884384E-3</v>
      </c>
      <c r="BB14" s="22">
        <v>-7.9996173668386295E-3</v>
      </c>
      <c r="BC14" s="22">
        <v>-7.6122738437182091E-3</v>
      </c>
      <c r="BD14" s="22">
        <v>-6.9523499819708068E-3</v>
      </c>
      <c r="BE14" s="22">
        <v>-6.2563568951505832E-3</v>
      </c>
      <c r="BF14" s="22">
        <v>-5.3648023100836273E-3</v>
      </c>
      <c r="BG14" s="22">
        <v>-4.4576446947449666E-3</v>
      </c>
      <c r="BH14" s="106">
        <v>-3.5512118461559217E-3</v>
      </c>
      <c r="BI14" s="22">
        <v>-2.5099654224355339E-3</v>
      </c>
      <c r="BJ14" s="22">
        <v>-1.6144127470634206E-3</v>
      </c>
    </row>
    <row r="15" spans="1:62" s="1" customFormat="1" ht="13.2">
      <c r="A15" s="13" t="s">
        <v>10</v>
      </c>
      <c r="B15" s="17">
        <v>0.14592149423610098</v>
      </c>
      <c r="C15" s="17">
        <v>0.13012688108586604</v>
      </c>
      <c r="D15" s="17">
        <v>0.11226486079759217</v>
      </c>
      <c r="E15" s="17">
        <v>0.10336109458655562</v>
      </c>
      <c r="F15" s="17">
        <v>0.10137354434159453</v>
      </c>
      <c r="G15" s="17">
        <v>8.0370481027786073E-2</v>
      </c>
      <c r="H15" s="17">
        <v>5.9188681969106392E-2</v>
      </c>
      <c r="I15" s="17">
        <v>4.5850261172373764E-2</v>
      </c>
      <c r="J15" s="17">
        <v>5.4482559815508792E-2</v>
      </c>
      <c r="K15" s="17">
        <v>0.13551673944687045</v>
      </c>
      <c r="L15" s="17">
        <v>0.16703328933861272</v>
      </c>
      <c r="M15" s="17">
        <v>0.12325581395348836</v>
      </c>
      <c r="N15" s="17">
        <v>0.10023412350014634</v>
      </c>
      <c r="O15" s="16">
        <v>8.6323529411764716E-2</v>
      </c>
      <c r="P15" s="16">
        <v>7.354685646500593E-2</v>
      </c>
      <c r="Q15" s="16">
        <v>6.5418375657066694E-2</v>
      </c>
      <c r="R15" s="16">
        <v>6.2836918527810842E-2</v>
      </c>
      <c r="S15" s="16">
        <v>7.1815131077963487E-2</v>
      </c>
      <c r="T15" s="15">
        <v>8.4244704403999116E-2</v>
      </c>
      <c r="U15" s="15">
        <v>9.3556436898591708E-2</v>
      </c>
      <c r="V15" s="15">
        <v>0.10103407441633867</v>
      </c>
      <c r="W15" s="15">
        <v>0.10380365978814954</v>
      </c>
      <c r="X15" s="15">
        <v>0.10440450465005713</v>
      </c>
      <c r="Y15" s="15">
        <v>0.10157880539379877</v>
      </c>
      <c r="Z15" s="15">
        <v>9.809440877859385E-2</v>
      </c>
      <c r="AA15" s="15">
        <v>9.7222177207670221E-2</v>
      </c>
      <c r="AB15" s="15">
        <v>9.6210317236621823E-2</v>
      </c>
      <c r="AC15" s="15">
        <v>9.5073805248114221E-2</v>
      </c>
      <c r="AD15" s="15">
        <v>9.3827719916545996E-2</v>
      </c>
      <c r="AE15" s="15">
        <v>9.2487346138939344E-2</v>
      </c>
      <c r="AF15" s="15">
        <v>9.1068268909001021E-2</v>
      </c>
      <c r="AG15" s="15">
        <v>8.958645708612463E-2</v>
      </c>
      <c r="AH15" s="15">
        <v>8.8058336712036528E-2</v>
      </c>
      <c r="AI15" s="15">
        <v>8.6500853253137652E-2</v>
      </c>
      <c r="AJ15" s="15">
        <v>8.4931521896975504E-2</v>
      </c>
      <c r="AK15" s="15">
        <v>8.3368464809524423E-2</v>
      </c>
      <c r="AL15" s="15">
        <v>8.1830434071094263E-2</v>
      </c>
      <c r="AM15" s="15">
        <v>8.0336818859659348E-2</v>
      </c>
      <c r="AN15" s="15">
        <v>7.890763535005095E-2</v>
      </c>
      <c r="AO15" s="15">
        <v>7.7563497756029456E-2</v>
      </c>
      <c r="AP15" s="15">
        <v>7.6325568971108135E-2</v>
      </c>
      <c r="AQ15" s="15">
        <v>7.5215489374888103E-2</v>
      </c>
      <c r="AR15" s="15">
        <v>7.4255282575994175E-2</v>
      </c>
      <c r="AS15" s="15">
        <v>7.3467237170504365E-2</v>
      </c>
      <c r="AT15" s="15">
        <v>7.2873764013533057E-2</v>
      </c>
      <c r="AU15" s="15">
        <v>7.2497229034936383E-2</v>
      </c>
      <c r="AV15" s="15">
        <v>7.2359762276315173E-2</v>
      </c>
      <c r="AW15" s="15">
        <v>7.2483044577214981E-2</v>
      </c>
      <c r="AX15" s="15">
        <v>7.288807417754152E-2</v>
      </c>
      <c r="AY15" s="15">
        <v>7.3594916405820013E-2</v>
      </c>
      <c r="AZ15" s="15">
        <v>7.462244055519833E-2</v>
      </c>
      <c r="BA15" s="15">
        <v>7.4621372993539395E-2</v>
      </c>
      <c r="BB15" s="15">
        <v>7.4543926163141358E-2</v>
      </c>
      <c r="BC15" s="15">
        <v>7.4623615886198799E-2</v>
      </c>
      <c r="BD15" s="15">
        <v>7.4317255504464677E-2</v>
      </c>
      <c r="BE15" s="15">
        <v>7.3552464170222806E-2</v>
      </c>
      <c r="BF15" s="15">
        <v>7.244950803970332E-2</v>
      </c>
      <c r="BG15" s="15">
        <v>7.1418039970037608E-2</v>
      </c>
      <c r="BH15" s="103">
        <v>7.016187576733221E-2</v>
      </c>
      <c r="BI15" s="17">
        <v>6.8824694501105524E-2</v>
      </c>
      <c r="BJ15" s="17">
        <v>6.821212357851375E-2</v>
      </c>
    </row>
    <row r="16" spans="1:62" s="1" customFormat="1" ht="13.2">
      <c r="A16" s="13" t="s">
        <v>11</v>
      </c>
      <c r="B16" s="14"/>
      <c r="C16" s="15">
        <v>5.55324695288133E-2</v>
      </c>
      <c r="D16" s="15">
        <v>6.0224484564034064E-2</v>
      </c>
      <c r="E16" s="15">
        <v>5.1000078468458554E-2</v>
      </c>
      <c r="F16" s="15">
        <v>6.4713451112047515E-2</v>
      </c>
      <c r="G16" s="15">
        <v>6.9396308161176812E-2</v>
      </c>
      <c r="H16" s="15">
        <v>4.1635292170138838E-2</v>
      </c>
      <c r="I16" s="15">
        <v>6.7814736711946821E-2</v>
      </c>
      <c r="J16" s="15">
        <v>-5.1887714904626625E-2</v>
      </c>
      <c r="K16" s="15">
        <v>-5.8077274698848824E-2</v>
      </c>
      <c r="L16" s="15">
        <v>7.1349508316853161E-2</v>
      </c>
      <c r="M16" s="15">
        <v>1.3050781328773464E-2</v>
      </c>
      <c r="N16" s="15">
        <v>3.181210749779062E-2</v>
      </c>
      <c r="O16" s="16">
        <v>5.2155898253738453E-3</v>
      </c>
      <c r="P16" s="16">
        <v>2.330032061770404E-2</v>
      </c>
      <c r="Q16" s="16">
        <v>6.2534373855458458E-3</v>
      </c>
      <c r="R16" s="16">
        <v>3.2400157222401083E-2</v>
      </c>
      <c r="S16" s="16">
        <v>3.755866566072541E-2</v>
      </c>
      <c r="T16" s="15">
        <v>3.6050927158728596E-2</v>
      </c>
      <c r="U16" s="15">
        <v>3.2626691821810105E-2</v>
      </c>
      <c r="V16" s="15">
        <v>3.264950793487098E-2</v>
      </c>
      <c r="W16" s="15">
        <v>3.2491779153275724E-2</v>
      </c>
      <c r="X16" s="15">
        <v>3.2171361565506817E-2</v>
      </c>
      <c r="Y16" s="15">
        <v>3.1706111260046521E-2</v>
      </c>
      <c r="Z16" s="15">
        <v>3.1113884325377539E-2</v>
      </c>
      <c r="AA16" s="15">
        <v>3.041253684998213E-2</v>
      </c>
      <c r="AB16" s="15">
        <v>2.9619924922342999E-2</v>
      </c>
      <c r="AC16" s="15">
        <v>2.8753904630942628E-2</v>
      </c>
      <c r="AD16" s="15">
        <v>2.7832332064263277E-2</v>
      </c>
      <c r="AE16" s="15">
        <v>2.6873063310787648E-2</v>
      </c>
      <c r="AF16" s="15">
        <v>2.5893954458998225E-2</v>
      </c>
      <c r="AG16" s="15">
        <v>2.4912861597377267E-2</v>
      </c>
      <c r="AH16" s="15">
        <v>2.3947640814407256E-2</v>
      </c>
      <c r="AI16" s="15">
        <v>2.301614819857134E-2</v>
      </c>
      <c r="AJ16" s="15">
        <v>2.2136239838351113E-2</v>
      </c>
      <c r="AK16" s="15">
        <v>2.1325771822229722E-2</v>
      </c>
      <c r="AL16" s="15">
        <v>2.0602600238688984E-2</v>
      </c>
      <c r="AM16" s="15">
        <v>1.9984581176212046E-2</v>
      </c>
      <c r="AN16" s="15">
        <v>1.9489570723280947E-2</v>
      </c>
      <c r="AO16" s="15">
        <v>1.9135424968378389E-2</v>
      </c>
      <c r="AP16" s="15">
        <v>1.8939999999986634E-2</v>
      </c>
      <c r="AQ16" s="15">
        <v>1.8939777103839317E-2</v>
      </c>
      <c r="AR16" s="15">
        <v>1.8942548762651334E-2</v>
      </c>
      <c r="AS16" s="15">
        <v>1.8944207627447529E-2</v>
      </c>
      <c r="AT16" s="15">
        <v>1.8947030923275543E-2</v>
      </c>
      <c r="AU16" s="15">
        <v>1.8948905749854195E-2</v>
      </c>
      <c r="AV16" s="15">
        <v>1.8715795689836279E-2</v>
      </c>
      <c r="AW16" s="15">
        <v>1.848231338548989E-2</v>
      </c>
      <c r="AX16" s="15">
        <v>1.824793361822441E-2</v>
      </c>
      <c r="AY16" s="15">
        <v>1.8014025968585923E-2</v>
      </c>
      <c r="AZ16" s="15">
        <v>1.7778533708282973E-2</v>
      </c>
      <c r="BA16" s="15">
        <v>1.7541916243070999E-2</v>
      </c>
      <c r="BB16" s="15">
        <v>1.7305399306042801E-2</v>
      </c>
      <c r="BC16" s="15">
        <v>1.7068403293714951E-2</v>
      </c>
      <c r="BD16" s="15">
        <v>1.6829830422113057E-2</v>
      </c>
      <c r="BE16" s="15">
        <v>1.6591106589496141E-2</v>
      </c>
      <c r="BF16" s="15">
        <v>1.635132556437302E-2</v>
      </c>
      <c r="BG16" s="15">
        <v>1.6111640628863722E-2</v>
      </c>
      <c r="BH16" s="103">
        <v>1.5872126655648078E-2</v>
      </c>
      <c r="BI16" s="15">
        <v>1.5632046349111528E-2</v>
      </c>
      <c r="BJ16" s="15">
        <v>1.5393047419859807E-2</v>
      </c>
    </row>
    <row r="17" spans="1:73" s="1" customFormat="1" ht="13.2">
      <c r="A17" s="26" t="s">
        <v>12</v>
      </c>
      <c r="B17" s="27">
        <v>313.61445937136506</v>
      </c>
      <c r="C17" s="27">
        <v>352.15318343921365</v>
      </c>
      <c r="D17" s="27">
        <v>392.67316861171116</v>
      </c>
      <c r="E17" s="27">
        <v>429.67801311467031</v>
      </c>
      <c r="F17" s="27">
        <v>465.72418288957346</v>
      </c>
      <c r="G17" s="27">
        <v>515.95873863970451</v>
      </c>
      <c r="H17" s="27">
        <v>601.21687778814567</v>
      </c>
      <c r="I17" s="27">
        <v>724.50244781613901</v>
      </c>
      <c r="J17" s="27">
        <v>825.22720591054929</v>
      </c>
      <c r="K17" s="27">
        <v>783.81245999999999</v>
      </c>
      <c r="L17" s="27">
        <v>792.31271000000004</v>
      </c>
      <c r="M17" s="27">
        <v>839</v>
      </c>
      <c r="N17" s="27">
        <v>880</v>
      </c>
      <c r="O17" s="104">
        <v>948</v>
      </c>
      <c r="P17" s="104">
        <v>1001.1500000000001</v>
      </c>
      <c r="Q17" s="104">
        <v>1048.832825</v>
      </c>
      <c r="R17" s="104">
        <v>1095.5281349500001</v>
      </c>
      <c r="S17" s="104">
        <v>1154.6866542373002</v>
      </c>
      <c r="T17" s="19">
        <v>1224.4297281532331</v>
      </c>
      <c r="U17" s="19">
        <v>1296.6710821142738</v>
      </c>
      <c r="V17" s="19">
        <v>1376.4989440358447</v>
      </c>
      <c r="W17" s="19">
        <v>1459.5968875108892</v>
      </c>
      <c r="X17" s="19">
        <v>1547.2310676003003</v>
      </c>
      <c r="Y17" s="19">
        <v>1639.387517169951</v>
      </c>
      <c r="Z17" s="19">
        <v>1735.8774274208406</v>
      </c>
      <c r="AA17" s="19">
        <v>1836.7148138082812</v>
      </c>
      <c r="AB17" s="19">
        <v>1941.8119551066723</v>
      </c>
      <c r="AC17" s="19">
        <v>2051.0694093464349</v>
      </c>
      <c r="AD17" s="19">
        <v>2164.3810895676374</v>
      </c>
      <c r="AE17" s="19">
        <v>2281.6405140517713</v>
      </c>
      <c r="AF17" s="19">
        <v>2402.7482317395643</v>
      </c>
      <c r="AG17" s="19">
        <v>2527.620405629737</v>
      </c>
      <c r="AH17" s="19">
        <v>2656.1985235944098</v>
      </c>
      <c r="AI17" s="19">
        <v>2788.4601994491309</v>
      </c>
      <c r="AJ17" s="19">
        <v>2924.4310295091655</v>
      </c>
      <c r="AK17" s="19">
        <v>3064.1974834391085</v>
      </c>
      <c r="AL17" s="19">
        <v>3207.9208350759304</v>
      </c>
      <c r="AM17" s="19">
        <v>3355.8521811236806</v>
      </c>
      <c r="AN17" s="19">
        <v>3508.3486552198483</v>
      </c>
      <c r="AO17" s="19">
        <v>3665.8910240159225</v>
      </c>
      <c r="AP17" s="19">
        <v>3829.1029530797546</v>
      </c>
      <c r="AQ17" s="19">
        <v>3998.845451606282</v>
      </c>
      <c r="AR17" s="19">
        <v>4175.319917542487</v>
      </c>
      <c r="AS17" s="19">
        <v>4358.7120644738716</v>
      </c>
      <c r="AT17" s="19">
        <v>4549.2162615185216</v>
      </c>
      <c r="AU17" s="19">
        <v>4747.0166424742665</v>
      </c>
      <c r="AV17" s="19">
        <v>4951.1572574358361</v>
      </c>
      <c r="AW17" s="19">
        <v>5161.6730173893393</v>
      </c>
      <c r="AX17" s="19">
        <v>5378.5825895756134</v>
      </c>
      <c r="AY17" s="19">
        <v>5601.8972653614801</v>
      </c>
      <c r="AZ17" s="19">
        <v>5831.601858801514</v>
      </c>
      <c r="BA17" s="19">
        <v>6067.6663750717007</v>
      </c>
      <c r="BB17" s="19">
        <v>6310.0502459953905</v>
      </c>
      <c r="BC17" s="19">
        <v>6558.6911624223485</v>
      </c>
      <c r="BD17" s="19">
        <v>6813.4999307886947</v>
      </c>
      <c r="BE17" s="19">
        <v>7074.3756614018703</v>
      </c>
      <c r="BF17" s="19">
        <v>7341.1898065419564</v>
      </c>
      <c r="BG17" s="19">
        <v>7613.799491880136</v>
      </c>
      <c r="BH17" s="105">
        <v>7892.0398357849608</v>
      </c>
      <c r="BI17" s="27">
        <v>8175.7167396527257</v>
      </c>
      <c r="BJ17" s="27">
        <v>8467.597253819893</v>
      </c>
    </row>
    <row r="18" spans="1:73" s="28" customFormat="1" ht="13.2">
      <c r="A18" s="28" t="s">
        <v>13</v>
      </c>
      <c r="C18" s="15">
        <v>0.12288567352761359</v>
      </c>
      <c r="D18" s="15">
        <v>0.11506352087114324</v>
      </c>
      <c r="E18" s="15">
        <v>9.423828125E-2</v>
      </c>
      <c r="F18" s="15">
        <v>8.3891120035698208E-2</v>
      </c>
      <c r="G18" s="15">
        <v>0.10786331823795803</v>
      </c>
      <c r="H18" s="15">
        <v>0.16524216524216517</v>
      </c>
      <c r="I18" s="15">
        <v>0.20506006165621349</v>
      </c>
      <c r="J18" s="15">
        <v>0.13902611150317568</v>
      </c>
      <c r="K18" s="15">
        <v>-5.0185870768587382E-2</v>
      </c>
      <c r="L18" s="15">
        <v>1.084474977598604E-2</v>
      </c>
      <c r="M18" s="15">
        <v>5.8925332650539008E-2</v>
      </c>
      <c r="N18" s="15">
        <v>4.8867699642431539E-2</v>
      </c>
      <c r="O18" s="16">
        <v>7.7272727272727382E-2</v>
      </c>
      <c r="P18" s="16">
        <v>5.6065400843881896E-2</v>
      </c>
      <c r="Q18" s="16">
        <v>4.7628052739349558E-2</v>
      </c>
      <c r="R18" s="16">
        <v>4.452121333063741E-2</v>
      </c>
      <c r="S18" s="16">
        <v>5.4000000000000048E-2</v>
      </c>
      <c r="T18" s="15">
        <v>6.0400000000000009E-2</v>
      </c>
      <c r="U18" s="15">
        <v>5.8999999999999941E-2</v>
      </c>
      <c r="V18" s="15">
        <v>6.1563694157047433E-2</v>
      </c>
      <c r="W18" s="15">
        <v>6.0369057190414077E-2</v>
      </c>
      <c r="X18" s="15">
        <v>6.0039988327775351E-2</v>
      </c>
      <c r="Y18" s="15">
        <v>5.9562176264067679E-2</v>
      </c>
      <c r="Z18" s="15">
        <v>5.8857292275507067E-2</v>
      </c>
      <c r="AA18" s="15">
        <v>5.809015359872749E-2</v>
      </c>
      <c r="AB18" s="15">
        <v>5.7220174034792404E-2</v>
      </c>
      <c r="AC18" s="15">
        <v>5.6265723337644458E-2</v>
      </c>
      <c r="AD18" s="15">
        <v>5.5245170984880909E-2</v>
      </c>
      <c r="AE18" s="15">
        <v>5.4176884583462037E-2</v>
      </c>
      <c r="AF18" s="15">
        <v>5.3079228275416668E-2</v>
      </c>
      <c r="AG18" s="15">
        <v>5.1970561143547922E-2</v>
      </c>
      <c r="AH18" s="15">
        <v>5.0869235617141184E-2</v>
      </c>
      <c r="AI18" s="15">
        <v>4.9793595877668961E-2</v>
      </c>
      <c r="AJ18" s="15">
        <v>4.876197626449752E-2</v>
      </c>
      <c r="AK18" s="15">
        <v>4.7792699680594408E-2</v>
      </c>
      <c r="AL18" s="15">
        <v>4.6904075998232875E-2</v>
      </c>
      <c r="AM18" s="15">
        <v>4.6114400464701166E-2</v>
      </c>
      <c r="AN18" s="15">
        <v>4.544195210800539E-2</v>
      </c>
      <c r="AO18" s="15">
        <v>4.4904992142578815E-2</v>
      </c>
      <c r="AP18" s="15">
        <v>4.4521762374986285E-2</v>
      </c>
      <c r="AQ18" s="15">
        <v>4.4329572906887549E-2</v>
      </c>
      <c r="AR18" s="15">
        <v>4.4131354430143821E-2</v>
      </c>
      <c r="AS18" s="15">
        <v>4.3922897060143296E-2</v>
      </c>
      <c r="AT18" s="15">
        <v>4.3706534000576447E-2</v>
      </c>
      <c r="AU18" s="15">
        <v>4.3480100655781895E-2</v>
      </c>
      <c r="AV18" s="15">
        <v>4.3003981307966566E-2</v>
      </c>
      <c r="AW18" s="15">
        <v>4.2518495981387572E-2</v>
      </c>
      <c r="AX18" s="15">
        <v>4.2023113718269167E-2</v>
      </c>
      <c r="AY18" s="15">
        <v>4.1519242675324808E-2</v>
      </c>
      <c r="AZ18" s="15">
        <v>4.1004785086006246E-2</v>
      </c>
      <c r="BA18" s="15">
        <v>4.048021829780768E-2</v>
      </c>
      <c r="BB18" s="15">
        <v>3.9946802599347908E-2</v>
      </c>
      <c r="BC18" s="15">
        <v>3.9403951907475809E-2</v>
      </c>
      <c r="BD18" s="15">
        <v>3.885055143719196E-2</v>
      </c>
      <c r="BE18" s="15">
        <v>3.8288065350134737E-2</v>
      </c>
      <c r="BF18" s="15">
        <v>3.7715574901660442E-2</v>
      </c>
      <c r="BG18" s="15">
        <v>3.7134264679445916E-2</v>
      </c>
      <c r="BH18" s="103">
        <v>3.6544217404406165E-2</v>
      </c>
      <c r="BI18" s="15">
        <v>3.594468727609379E-2</v>
      </c>
      <c r="BJ18" s="15">
        <v>3.5700908368257123E-2</v>
      </c>
      <c r="BK18" s="1"/>
      <c r="BL18" s="29"/>
      <c r="BM18" s="29"/>
      <c r="BN18" s="29"/>
      <c r="BO18" s="29"/>
      <c r="BP18" s="29"/>
      <c r="BQ18" s="29"/>
      <c r="BR18" s="29"/>
      <c r="BS18" s="29"/>
      <c r="BT18" s="29"/>
      <c r="BU18" s="29"/>
    </row>
    <row r="19" spans="1:73" s="35" customFormat="1" ht="13.8" thickBot="1">
      <c r="A19" s="30" t="s">
        <v>14</v>
      </c>
      <c r="B19" s="31">
        <v>664.06887119246358</v>
      </c>
      <c r="C19" s="32">
        <v>736.9181803075428</v>
      </c>
      <c r="D19" s="32">
        <v>818.99358327048685</v>
      </c>
      <c r="E19" s="32">
        <v>911.43149310393324</v>
      </c>
      <c r="F19" s="32">
        <v>1005.808559047972</v>
      </c>
      <c r="G19" s="32">
        <v>1158.9114235392997</v>
      </c>
      <c r="H19" s="32">
        <v>1389.8472772806872</v>
      </c>
      <c r="I19" s="32">
        <v>1742.7238764555877</v>
      </c>
      <c r="J19" s="32">
        <v>2000.3797278028453</v>
      </c>
      <c r="K19" s="32">
        <v>1794.9123925140289</v>
      </c>
      <c r="L19" s="32">
        <v>1697.6201991122673</v>
      </c>
      <c r="M19" s="32">
        <v>1801.4331776100007</v>
      </c>
      <c r="N19" s="33">
        <v>1932.7469104100003</v>
      </c>
      <c r="O19" s="107">
        <v>2071.24642494</v>
      </c>
      <c r="P19" s="107">
        <v>2232.3948437399999</v>
      </c>
      <c r="Q19" s="107">
        <v>2390</v>
      </c>
      <c r="R19" s="108">
        <v>2505</v>
      </c>
      <c r="S19" s="108">
        <v>2595</v>
      </c>
      <c r="T19" s="33">
        <v>2715</v>
      </c>
      <c r="U19" s="33">
        <v>2875</v>
      </c>
      <c r="V19" s="33">
        <v>3031.3656773367379</v>
      </c>
      <c r="W19" s="33">
        <v>3190.2972287552511</v>
      </c>
      <c r="X19" s="33">
        <v>3354.4685510822592</v>
      </c>
      <c r="Y19" s="33">
        <v>3524.5439052844476</v>
      </c>
      <c r="Z19" s="33">
        <v>3700.3281414507824</v>
      </c>
      <c r="AA19" s="33">
        <v>3883.7659543075624</v>
      </c>
      <c r="AB19" s="33">
        <v>4071.4293542698151</v>
      </c>
      <c r="AC19" s="33">
        <v>4259.0080847089366</v>
      </c>
      <c r="AD19" s="33">
        <v>4449.9751122095331</v>
      </c>
      <c r="AE19" s="33">
        <v>4644.0227953161802</v>
      </c>
      <c r="AF19" s="33">
        <v>4839.3704822760183</v>
      </c>
      <c r="AG19" s="33">
        <v>5038.4387673141973</v>
      </c>
      <c r="AH19" s="33">
        <v>5241.823203599256</v>
      </c>
      <c r="AI19" s="33">
        <v>5448.6686458794156</v>
      </c>
      <c r="AJ19" s="33">
        <v>5658.637825837578</v>
      </c>
      <c r="AK19" s="33">
        <v>5871.5125410255705</v>
      </c>
      <c r="AL19" s="33">
        <v>6086.972475820633</v>
      </c>
      <c r="AM19" s="33">
        <v>6305.9088034568531</v>
      </c>
      <c r="AN19" s="33">
        <v>6531.1500999183199</v>
      </c>
      <c r="AO19" s="33">
        <v>6761.9566248886777</v>
      </c>
      <c r="AP19" s="33">
        <v>6999.6392179188961</v>
      </c>
      <c r="AQ19" s="33">
        <v>7247.2627096718752</v>
      </c>
      <c r="AR19" s="33">
        <v>7503.5014349032817</v>
      </c>
      <c r="AS19" s="33">
        <v>7765.104632348729</v>
      </c>
      <c r="AT19" s="33">
        <v>8029.3610947851885</v>
      </c>
      <c r="AU19" s="33">
        <v>8298.2500260621182</v>
      </c>
      <c r="AV19" s="33">
        <v>8571.966752335089</v>
      </c>
      <c r="AW19" s="33">
        <v>8854.2815815843405</v>
      </c>
      <c r="AX19" s="33">
        <v>9149.9463127498875</v>
      </c>
      <c r="AY19" s="33">
        <v>9458.1331111225008</v>
      </c>
      <c r="AZ19" s="33">
        <v>9777.1884872789597</v>
      </c>
      <c r="BA19" s="33">
        <v>10112.747772187035</v>
      </c>
      <c r="BB19" s="33">
        <v>10432.589977535858</v>
      </c>
      <c r="BC19" s="33">
        <v>10761.130225795994</v>
      </c>
      <c r="BD19" s="33">
        <v>11101.484316042262</v>
      </c>
      <c r="BE19" s="33">
        <v>11454.424533314223</v>
      </c>
      <c r="BF19" s="33">
        <v>11822.666367205351</v>
      </c>
      <c r="BG19" s="33">
        <v>12207.034121274171</v>
      </c>
      <c r="BH19" s="109">
        <v>12608.196682680573</v>
      </c>
      <c r="BI19" s="34">
        <v>13028.610721318633</v>
      </c>
      <c r="BJ19" s="34">
        <v>13471.959486593352</v>
      </c>
    </row>
    <row r="21" spans="1:73">
      <c r="A21" s="36" t="s">
        <v>95</v>
      </c>
    </row>
    <row r="22" spans="1:73">
      <c r="A22" s="36" t="s">
        <v>96</v>
      </c>
    </row>
    <row r="23" spans="1:73">
      <c r="A23" s="36" t="s">
        <v>97</v>
      </c>
    </row>
    <row r="24" spans="1:73">
      <c r="A24" s="36" t="s">
        <v>15</v>
      </c>
    </row>
    <row r="25" spans="1:73">
      <c r="A25" s="36" t="s">
        <v>16</v>
      </c>
    </row>
    <row r="26" spans="1:73">
      <c r="A26" s="36" t="s">
        <v>98</v>
      </c>
    </row>
    <row r="27" spans="1:73">
      <c r="A27" s="37" t="s">
        <v>99</v>
      </c>
    </row>
    <row r="28" spans="1:73">
      <c r="A28" s="37"/>
    </row>
    <row r="29" spans="1:73">
      <c r="A29" s="37"/>
    </row>
    <row r="30" spans="1:73" s="1" customFormat="1" ht="13.2">
      <c r="A30" s="13" t="s">
        <v>18</v>
      </c>
      <c r="B30" s="20">
        <v>0.04</v>
      </c>
      <c r="C30" s="20">
        <v>0.04</v>
      </c>
      <c r="D30" s="20">
        <v>0.04</v>
      </c>
      <c r="E30" s="20">
        <v>0.04</v>
      </c>
      <c r="F30" s="20">
        <v>0.04</v>
      </c>
      <c r="G30" s="20">
        <v>0.04</v>
      </c>
      <c r="H30" s="20">
        <v>0.04</v>
      </c>
      <c r="I30" s="20">
        <v>0.04</v>
      </c>
      <c r="J30" s="20">
        <v>0.04</v>
      </c>
      <c r="K30" s="20">
        <v>0.04</v>
      </c>
      <c r="L30" s="20">
        <v>0.04</v>
      </c>
      <c r="M30" s="20">
        <v>0.04</v>
      </c>
      <c r="N30" s="20">
        <v>0.04</v>
      </c>
      <c r="O30" s="20">
        <v>0.04</v>
      </c>
      <c r="P30" s="20">
        <v>0.04</v>
      </c>
      <c r="Q30" s="20">
        <v>0.04</v>
      </c>
      <c r="R30" s="20">
        <v>0.04</v>
      </c>
      <c r="S30" s="20">
        <v>0.04</v>
      </c>
      <c r="T30" s="20">
        <v>0.04</v>
      </c>
      <c r="U30" s="20">
        <v>0.04</v>
      </c>
      <c r="V30" s="20">
        <v>0.04</v>
      </c>
      <c r="W30" s="20">
        <v>0.04</v>
      </c>
      <c r="X30" s="20">
        <v>0.04</v>
      </c>
      <c r="Y30" s="20">
        <v>0.04</v>
      </c>
      <c r="Z30" s="20">
        <v>0.04</v>
      </c>
      <c r="AA30" s="20">
        <v>0.04</v>
      </c>
      <c r="AB30" s="20">
        <v>0.04</v>
      </c>
      <c r="AC30" s="20">
        <v>0.04</v>
      </c>
      <c r="AD30" s="20">
        <v>0.04</v>
      </c>
      <c r="AE30" s="20">
        <v>0.04</v>
      </c>
      <c r="AF30" s="20">
        <v>0.04</v>
      </c>
      <c r="AG30" s="20">
        <v>0.04</v>
      </c>
      <c r="AH30" s="20">
        <v>0.04</v>
      </c>
      <c r="AI30" s="20">
        <v>0.04</v>
      </c>
      <c r="AJ30" s="20">
        <v>0.04</v>
      </c>
      <c r="AK30" s="20">
        <v>0.04</v>
      </c>
      <c r="AL30" s="20">
        <v>0.04</v>
      </c>
      <c r="AM30" s="20">
        <v>0.04</v>
      </c>
      <c r="AN30" s="20">
        <v>0.04</v>
      </c>
      <c r="AO30" s="20">
        <v>0.04</v>
      </c>
      <c r="AP30" s="20">
        <v>0.04</v>
      </c>
      <c r="AQ30" s="20">
        <v>0.04</v>
      </c>
      <c r="AR30" s="20">
        <v>0.04</v>
      </c>
      <c r="AS30" s="20">
        <v>0.04</v>
      </c>
      <c r="AT30" s="20">
        <v>0.04</v>
      </c>
      <c r="AU30" s="20">
        <v>0.04</v>
      </c>
      <c r="AV30" s="20">
        <v>0.04</v>
      </c>
      <c r="AW30" s="20">
        <v>0.04</v>
      </c>
      <c r="AX30" s="20">
        <v>0.04</v>
      </c>
      <c r="AY30" s="20">
        <v>0.04</v>
      </c>
      <c r="AZ30" s="20">
        <v>0.04</v>
      </c>
      <c r="BA30" s="20">
        <v>0.04</v>
      </c>
      <c r="BB30" s="20">
        <v>0.04</v>
      </c>
      <c r="BC30" s="20">
        <v>0.04</v>
      </c>
      <c r="BD30" s="20">
        <v>0.04</v>
      </c>
      <c r="BE30" s="20">
        <v>0.04</v>
      </c>
      <c r="BF30" s="20">
        <v>0.04</v>
      </c>
      <c r="BG30" s="20">
        <v>0.04</v>
      </c>
      <c r="BH30" s="20">
        <v>0.04</v>
      </c>
      <c r="BI30" s="20">
        <v>0.04</v>
      </c>
      <c r="BJ30" s="20">
        <v>0.04</v>
      </c>
    </row>
    <row r="31" spans="1:73" s="1" customFormat="1" ht="13.2">
      <c r="A31" s="13" t="s">
        <v>19</v>
      </c>
      <c r="B31" s="20">
        <f>(1+B12)*(1+$B$30)-1</f>
        <v>8.1600000000000117E-2</v>
      </c>
      <c r="C31" s="21">
        <f t="shared" ref="C31:BJ31" si="0">(1+C12)*(1+$B$30)-1</f>
        <v>0.10032000000000019</v>
      </c>
      <c r="D31" s="21">
        <f t="shared" si="0"/>
        <v>7.7440000000000175E-2</v>
      </c>
      <c r="E31" s="21">
        <f t="shared" si="0"/>
        <v>5.3779999999999939E-2</v>
      </c>
      <c r="F31" s="21">
        <f t="shared" si="0"/>
        <v>7.1712200000000115E-2</v>
      </c>
      <c r="G31" s="21">
        <f t="shared" si="0"/>
        <v>8.2478425676018263E-2</v>
      </c>
      <c r="H31" s="22">
        <f t="shared" si="0"/>
        <v>8.6072000000000148E-2</v>
      </c>
      <c r="I31" s="22">
        <f t="shared" si="0"/>
        <v>0.10843200000000008</v>
      </c>
      <c r="J31" s="22">
        <f t="shared" si="0"/>
        <v>0.14813399999999999</v>
      </c>
      <c r="K31" s="22">
        <f t="shared" si="0"/>
        <v>3.9220000000000033E-2</v>
      </c>
      <c r="L31" s="22">
        <f t="shared" si="0"/>
        <v>7.1018000000000026E-2</v>
      </c>
      <c r="M31" s="22">
        <f t="shared" si="0"/>
        <v>9.1817999999999955E-2</v>
      </c>
      <c r="N31" s="22">
        <f t="shared" si="0"/>
        <v>8.0952020734617491E-2</v>
      </c>
      <c r="O31" s="23">
        <f t="shared" si="0"/>
        <v>6.9042000000000048E-2</v>
      </c>
      <c r="P31" s="23">
        <f t="shared" si="0"/>
        <v>3.8856000000000002E-2</v>
      </c>
      <c r="Q31" s="23">
        <f t="shared" si="0"/>
        <v>3.7304969480211669E-2</v>
      </c>
      <c r="R31" s="23">
        <f t="shared" si="0"/>
        <v>6.0528446013423887E-2</v>
      </c>
      <c r="S31" s="23">
        <f t="shared" si="0"/>
        <v>7.047200000000009E-2</v>
      </c>
      <c r="T31" s="22">
        <f t="shared" si="0"/>
        <v>7.0992000000000166E-2</v>
      </c>
      <c r="U31" s="22">
        <f t="shared" si="0"/>
        <v>6.984799999999991E-2</v>
      </c>
      <c r="V31" s="24">
        <f t="shared" si="0"/>
        <v>6.912000000000007E-2</v>
      </c>
      <c r="W31" s="22">
        <f t="shared" si="0"/>
        <v>6.8079999999999918E-2</v>
      </c>
      <c r="X31" s="22">
        <f t="shared" si="0"/>
        <v>6.8079999999999918E-2</v>
      </c>
      <c r="Y31" s="25">
        <f t="shared" si="0"/>
        <v>6.8079999999999918E-2</v>
      </c>
      <c r="Z31" s="22">
        <f t="shared" si="0"/>
        <v>6.7982499999999835E-2</v>
      </c>
      <c r="AA31" s="22">
        <f t="shared" si="0"/>
        <v>6.7935142857142861E-2</v>
      </c>
      <c r="AB31" s="22">
        <f t="shared" si="0"/>
        <v>6.7878499999999953E-2</v>
      </c>
      <c r="AC31" s="22">
        <f t="shared" si="0"/>
        <v>6.7812571428571555E-2</v>
      </c>
      <c r="AD31" s="22">
        <f t="shared" si="0"/>
        <v>6.7737357142857224E-2</v>
      </c>
      <c r="AE31" s="22">
        <f t="shared" si="0"/>
        <v>6.7652857142857181E-2</v>
      </c>
      <c r="AF31" s="22">
        <f t="shared" si="0"/>
        <v>6.7559071428571427E-2</v>
      </c>
      <c r="AG31" s="22">
        <f t="shared" si="0"/>
        <v>6.745599999999996E-2</v>
      </c>
      <c r="AH31" s="22">
        <f t="shared" si="0"/>
        <v>6.7343642857142783E-2</v>
      </c>
      <c r="AI31" s="22">
        <f t="shared" si="0"/>
        <v>6.7222000000000115E-2</v>
      </c>
      <c r="AJ31" s="22">
        <f t="shared" si="0"/>
        <v>6.7091071428571514E-2</v>
      </c>
      <c r="AK31" s="22">
        <f t="shared" si="0"/>
        <v>6.6950857142857201E-2</v>
      </c>
      <c r="AL31" s="22">
        <f t="shared" si="0"/>
        <v>6.6801357142857176E-2</v>
      </c>
      <c r="AM31" s="22">
        <f t="shared" si="0"/>
        <v>6.664257142857144E-2</v>
      </c>
      <c r="AN31" s="22">
        <f t="shared" si="0"/>
        <v>6.6474499999999992E-2</v>
      </c>
      <c r="AO31" s="22">
        <f t="shared" si="0"/>
        <v>6.6297142857143054E-2</v>
      </c>
      <c r="AP31" s="22">
        <f t="shared" si="0"/>
        <v>6.6110499999999961E-2</v>
      </c>
      <c r="AQ31" s="22">
        <f t="shared" si="0"/>
        <v>6.59145714285716E-2</v>
      </c>
      <c r="AR31" s="22">
        <f t="shared" si="0"/>
        <v>6.5709357142857083E-2</v>
      </c>
      <c r="AS31" s="22">
        <f t="shared" si="0"/>
        <v>6.5494857142857077E-2</v>
      </c>
      <c r="AT31" s="22">
        <f t="shared" si="0"/>
        <v>6.5271071428571359E-2</v>
      </c>
      <c r="AU31" s="22">
        <f t="shared" si="0"/>
        <v>6.5038000000000151E-2</v>
      </c>
      <c r="AV31" s="22">
        <f t="shared" si="0"/>
        <v>6.479564285714301E-2</v>
      </c>
      <c r="AW31" s="22">
        <f t="shared" si="0"/>
        <v>6.4544000000000157E-2</v>
      </c>
      <c r="AX31" s="22">
        <f t="shared" si="0"/>
        <v>6.428307142857137E-2</v>
      </c>
      <c r="AY31" s="22">
        <f t="shared" si="0"/>
        <v>6.4012857142857094E-2</v>
      </c>
      <c r="AZ31" s="22">
        <f t="shared" si="0"/>
        <v>6.3733357142857106E-2</v>
      </c>
      <c r="BA31" s="22">
        <f t="shared" si="0"/>
        <v>6.3444571428571628E-2</v>
      </c>
      <c r="BB31" s="22">
        <f t="shared" si="0"/>
        <v>6.3146500000000216E-2</v>
      </c>
      <c r="BC31" s="22">
        <f t="shared" si="0"/>
        <v>6.2839142857142871E-2</v>
      </c>
      <c r="BD31" s="22">
        <f t="shared" si="0"/>
        <v>6.2522500000000036E-2</v>
      </c>
      <c r="BE31" s="22">
        <f t="shared" si="0"/>
        <v>6.219657142857149E-2</v>
      </c>
      <c r="BF31" s="22">
        <f t="shared" si="0"/>
        <v>6.186135714285701E-2</v>
      </c>
      <c r="BG31" s="22">
        <f t="shared" si="0"/>
        <v>6.1516857142857262E-2</v>
      </c>
      <c r="BH31" s="22">
        <f t="shared" si="0"/>
        <v>6.116307142857158E-2</v>
      </c>
      <c r="BI31" s="22">
        <f t="shared" si="0"/>
        <v>6.0799999999999965E-2</v>
      </c>
      <c r="BJ31" s="22">
        <f t="shared" si="0"/>
        <v>6.0799999999999965E-2</v>
      </c>
    </row>
  </sheetData>
  <mergeCells count="2">
    <mergeCell ref="A1:H1"/>
    <mergeCell ref="A2:H2"/>
  </mergeCells>
  <hyperlinks>
    <hyperlink ref="A27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7"/>
  <sheetViews>
    <sheetView workbookViewId="0">
      <selection activeCell="A16" sqref="A16"/>
    </sheetView>
  </sheetViews>
  <sheetFormatPr defaultRowHeight="14.4"/>
  <cols>
    <col min="1" max="1" width="64.109375" customWidth="1"/>
    <col min="2" max="29" width="9.77734375" bestFit="1" customWidth="1"/>
  </cols>
  <sheetData>
    <row r="1" spans="1:29" ht="17.399999999999999">
      <c r="A1" s="48" t="s">
        <v>57</v>
      </c>
    </row>
    <row r="3" spans="1:29" s="67" customFormat="1" ht="17.399999999999999">
      <c r="A3" s="48" t="s">
        <v>39</v>
      </c>
    </row>
    <row r="5" spans="1:29" s="49" customFormat="1" ht="15" thickBot="1">
      <c r="A5" s="158"/>
      <c r="B5" s="181">
        <f>'Tabel 4'!B5</f>
        <v>2017</v>
      </c>
      <c r="C5" s="181">
        <f>'Tabel 4'!C5</f>
        <v>2018</v>
      </c>
      <c r="D5" s="181">
        <f>'Tabel 4'!D5</f>
        <v>2019</v>
      </c>
      <c r="E5" s="181">
        <f>'Tabel 4'!E5</f>
        <v>2020</v>
      </c>
      <c r="F5" s="181">
        <f>'Tabel 4'!F5</f>
        <v>2021</v>
      </c>
      <c r="G5" s="181">
        <f>'Tabel 4'!G5</f>
        <v>2022</v>
      </c>
      <c r="H5" s="181">
        <f>'Tabel 4'!H5</f>
        <v>2023</v>
      </c>
      <c r="I5" s="181">
        <f>'Tabel 4'!I5</f>
        <v>2024</v>
      </c>
      <c r="J5" s="181">
        <f>'Tabel 4'!J5</f>
        <v>2025</v>
      </c>
      <c r="K5" s="181">
        <f>'Tabel 4'!K5</f>
        <v>2026</v>
      </c>
      <c r="L5" s="181">
        <f>'Tabel 4'!L5</f>
        <v>2027</v>
      </c>
      <c r="M5" s="181">
        <f>'Tabel 4'!M5</f>
        <v>2028</v>
      </c>
      <c r="N5" s="181">
        <f>'Tabel 4'!N5</f>
        <v>2029</v>
      </c>
      <c r="O5" s="181">
        <f>'Tabel 4'!O5</f>
        <v>2030</v>
      </c>
      <c r="P5" s="181">
        <f>'Tabel 4'!P5</f>
        <v>2031</v>
      </c>
      <c r="Q5" s="181">
        <f>'Tabel 4'!Q5</f>
        <v>2032</v>
      </c>
      <c r="R5" s="181">
        <f>'Tabel 4'!R5</f>
        <v>2033</v>
      </c>
      <c r="S5" s="181">
        <f>'Tabel 4'!S5</f>
        <v>2034</v>
      </c>
      <c r="T5" s="181">
        <f>'Tabel 4'!T5</f>
        <v>2035</v>
      </c>
      <c r="U5" s="181">
        <f>'Tabel 4'!U5</f>
        <v>2036</v>
      </c>
      <c r="V5" s="181">
        <f>'Tabel 4'!V5</f>
        <v>2037</v>
      </c>
      <c r="W5" s="181">
        <f>'Tabel 4'!W5</f>
        <v>2038</v>
      </c>
      <c r="X5" s="181">
        <f>'Tabel 4'!X5</f>
        <v>2039</v>
      </c>
      <c r="Y5" s="181">
        <f>'Tabel 4'!Y5</f>
        <v>2040</v>
      </c>
      <c r="Z5" s="181">
        <f>'Tabel 4'!Z5</f>
        <v>2041</v>
      </c>
      <c r="AA5" s="181">
        <f>'Tabel 4'!AA5</f>
        <v>2042</v>
      </c>
      <c r="AB5" s="181">
        <f>'Tabel 4'!AB5</f>
        <v>2043</v>
      </c>
      <c r="AC5" s="181">
        <f>'Tabel 4'!AC5</f>
        <v>2044</v>
      </c>
    </row>
    <row r="6" spans="1:29" ht="15" thickTop="1">
      <c r="A6" s="183" t="s">
        <v>35</v>
      </c>
      <c r="B6" s="184">
        <f>'Tabel 2'!B39</f>
        <v>0</v>
      </c>
      <c r="C6" s="184">
        <f>'Tabel 2'!C39</f>
        <v>0</v>
      </c>
      <c r="D6" s="184">
        <f>'Tabel 2'!D39</f>
        <v>0</v>
      </c>
      <c r="E6" s="184">
        <f>'Tabel 2'!E39</f>
        <v>0</v>
      </c>
      <c r="F6" s="184">
        <f>'Tabel 2'!F39</f>
        <v>0</v>
      </c>
      <c r="G6" s="184">
        <f>'Tabel 2'!G39</f>
        <v>-30874.608000000007</v>
      </c>
      <c r="H6" s="184">
        <f>'Tabel 2'!H39</f>
        <v>-30874.608000000007</v>
      </c>
      <c r="I6" s="184">
        <f>'Tabel 2'!I39</f>
        <v>-28294.608000000007</v>
      </c>
      <c r="J6" s="184">
        <f>'Tabel 2'!J39</f>
        <v>-135150.39099999983</v>
      </c>
      <c r="K6" s="184">
        <f>'Tabel 2'!K39</f>
        <v>-135150.39099999983</v>
      </c>
      <c r="L6" s="184">
        <f>'Tabel 2'!L39</f>
        <v>-135150.39099999983</v>
      </c>
      <c r="M6" s="184">
        <f>'Tabel 2'!M39</f>
        <v>-135150.39099999983</v>
      </c>
      <c r="N6" s="184">
        <f>'Tabel 2'!N39</f>
        <v>-135150.39099999983</v>
      </c>
      <c r="O6" s="184">
        <f>'Tabel 2'!O39</f>
        <v>-135150.39099999983</v>
      </c>
      <c r="P6" s="184">
        <f>'Tabel 2'!P39</f>
        <v>-135150.39099999983</v>
      </c>
      <c r="Q6" s="184">
        <f>'Tabel 2'!Q39</f>
        <v>-135150.39099999983</v>
      </c>
      <c r="R6" s="184">
        <f>'Tabel 2'!R39</f>
        <v>-135150.39099999983</v>
      </c>
      <c r="S6" s="184">
        <f>'Tabel 2'!S39</f>
        <v>-135150.39099999983</v>
      </c>
      <c r="T6" s="184">
        <f>'Tabel 2'!T39</f>
        <v>-135150.39099999983</v>
      </c>
      <c r="U6" s="184">
        <f>'Tabel 2'!U39</f>
        <v>-135150.39099999983</v>
      </c>
      <c r="V6" s="184">
        <f>'Tabel 2'!V39</f>
        <v>-135150.39099999983</v>
      </c>
      <c r="W6" s="184">
        <f>'Tabel 2'!W39</f>
        <v>-135150.39099999983</v>
      </c>
      <c r="X6" s="184">
        <f>'Tabel 2'!X39</f>
        <v>-135150.39099999983</v>
      </c>
      <c r="Y6" s="184">
        <f>'Tabel 2'!Y39</f>
        <v>-135150.39099999983</v>
      </c>
      <c r="Z6" s="184">
        <f>'Tabel 2'!Z39</f>
        <v>-135150.39099999983</v>
      </c>
      <c r="AA6" s="184">
        <f>'Tabel 2'!AA39</f>
        <v>-135150.39099999983</v>
      </c>
      <c r="AB6" s="184">
        <f>'Tabel 2'!AB39</f>
        <v>-135150.39099999983</v>
      </c>
      <c r="AC6" s="184">
        <f>'Tabel 2'!AC39</f>
        <v>-135150.39099999983</v>
      </c>
    </row>
    <row r="7" spans="1:29">
      <c r="A7" s="182" t="s">
        <v>49</v>
      </c>
      <c r="B7" s="174">
        <f>B6</f>
        <v>0</v>
      </c>
      <c r="C7" s="174">
        <f t="shared" ref="C7:U7" si="0">C6</f>
        <v>0</v>
      </c>
      <c r="D7" s="174">
        <f t="shared" si="0"/>
        <v>0</v>
      </c>
      <c r="E7" s="174">
        <f t="shared" si="0"/>
        <v>0</v>
      </c>
      <c r="F7" s="174">
        <f t="shared" si="0"/>
        <v>0</v>
      </c>
      <c r="G7" s="174">
        <f t="shared" si="0"/>
        <v>-30874.608000000007</v>
      </c>
      <c r="H7" s="174">
        <f t="shared" si="0"/>
        <v>-30874.608000000007</v>
      </c>
      <c r="I7" s="174">
        <f t="shared" si="0"/>
        <v>-28294.608000000007</v>
      </c>
      <c r="J7" s="174">
        <f t="shared" si="0"/>
        <v>-135150.39099999983</v>
      </c>
      <c r="K7" s="174">
        <f t="shared" si="0"/>
        <v>-135150.39099999983</v>
      </c>
      <c r="L7" s="174">
        <f t="shared" si="0"/>
        <v>-135150.39099999983</v>
      </c>
      <c r="M7" s="174">
        <f t="shared" si="0"/>
        <v>-135150.39099999983</v>
      </c>
      <c r="N7" s="174">
        <f t="shared" si="0"/>
        <v>-135150.39099999983</v>
      </c>
      <c r="O7" s="174">
        <f t="shared" si="0"/>
        <v>-135150.39099999983</v>
      </c>
      <c r="P7" s="174">
        <f t="shared" si="0"/>
        <v>-135150.39099999983</v>
      </c>
      <c r="Q7" s="174">
        <f t="shared" si="0"/>
        <v>-135150.39099999983</v>
      </c>
      <c r="R7" s="174">
        <f t="shared" si="0"/>
        <v>-135150.39099999983</v>
      </c>
      <c r="S7" s="174">
        <f t="shared" si="0"/>
        <v>-135150.39099999983</v>
      </c>
      <c r="T7" s="174">
        <f t="shared" si="0"/>
        <v>-135150.39099999983</v>
      </c>
      <c r="U7" s="174">
        <f t="shared" si="0"/>
        <v>-135150.39099999983</v>
      </c>
      <c r="V7" s="174">
        <f t="shared" ref="V7:AC7" si="1">V6</f>
        <v>-135150.39099999983</v>
      </c>
      <c r="W7" s="174">
        <f t="shared" si="1"/>
        <v>-135150.39099999983</v>
      </c>
      <c r="X7" s="174">
        <f t="shared" si="1"/>
        <v>-135150.39099999983</v>
      </c>
      <c r="Y7" s="174">
        <f t="shared" si="1"/>
        <v>-135150.39099999983</v>
      </c>
      <c r="Z7" s="174">
        <f t="shared" si="1"/>
        <v>-135150.39099999983</v>
      </c>
      <c r="AA7" s="174">
        <f t="shared" si="1"/>
        <v>-135150.39099999983</v>
      </c>
      <c r="AB7" s="174">
        <f t="shared" si="1"/>
        <v>-135150.39099999983</v>
      </c>
      <c r="AC7" s="174">
        <f t="shared" si="1"/>
        <v>-135150.39099999983</v>
      </c>
    </row>
    <row r="8" spans="1:29">
      <c r="A8" s="80" t="s">
        <v>52</v>
      </c>
      <c r="B8" s="185">
        <f>'Tabel 2'!B40</f>
        <v>0</v>
      </c>
      <c r="C8" s="185">
        <f>'Tabel 2'!C40</f>
        <v>0</v>
      </c>
      <c r="D8" s="185">
        <f>'Tabel 2'!D40</f>
        <v>0</v>
      </c>
      <c r="E8" s="185">
        <f>'Tabel 2'!E40</f>
        <v>0</v>
      </c>
      <c r="F8" s="185">
        <f>'Tabel 2'!F40</f>
        <v>0</v>
      </c>
      <c r="G8" s="185">
        <f>'Tabel 2'!G40</f>
        <v>-30874.608000000007</v>
      </c>
      <c r="H8" s="185">
        <f>'Tabel 2'!H40</f>
        <v>-30874.608000000007</v>
      </c>
      <c r="I8" s="185">
        <f>'Tabel 2'!I40</f>
        <v>-28294.608000000007</v>
      </c>
      <c r="J8" s="185">
        <f>'Tabel 2'!J40</f>
        <v>-135150.39099999983</v>
      </c>
      <c r="K8" s="185">
        <f>'Tabel 2'!K40</f>
        <v>-135150.39099999983</v>
      </c>
      <c r="L8" s="185">
        <f>'Tabel 2'!L40</f>
        <v>-135150.39099999983</v>
      </c>
      <c r="M8" s="185">
        <f>'Tabel 2'!M40</f>
        <v>-135150.39099999983</v>
      </c>
      <c r="N8" s="185">
        <f>'Tabel 2'!N40</f>
        <v>-135150.39099999983</v>
      </c>
      <c r="O8" s="185">
        <f>'Tabel 2'!O40</f>
        <v>-135150.39099999983</v>
      </c>
      <c r="P8" s="185">
        <f>'Tabel 2'!P40</f>
        <v>-135150.39099999983</v>
      </c>
      <c r="Q8" s="185">
        <f>'Tabel 2'!Q40</f>
        <v>-135150.39099999983</v>
      </c>
      <c r="R8" s="185">
        <f>'Tabel 2'!R40</f>
        <v>-135150.39099999983</v>
      </c>
      <c r="S8" s="185">
        <f>'Tabel 2'!S40</f>
        <v>-135150.39099999983</v>
      </c>
      <c r="T8" s="185">
        <f>'Tabel 2'!T40</f>
        <v>-135150.39099999983</v>
      </c>
      <c r="U8" s="185">
        <f>'Tabel 2'!U40</f>
        <v>-135150.39099999983</v>
      </c>
      <c r="V8" s="185">
        <f>'Tabel 2'!V40</f>
        <v>-135150.39099999983</v>
      </c>
      <c r="W8" s="185">
        <f>'Tabel 2'!W40</f>
        <v>-135150.39099999983</v>
      </c>
      <c r="X8" s="185">
        <f>'Tabel 2'!X40</f>
        <v>-135150.39099999983</v>
      </c>
      <c r="Y8" s="185">
        <f>'Tabel 2'!Y40</f>
        <v>-135150.39099999983</v>
      </c>
      <c r="Z8" s="185">
        <f>'Tabel 2'!Z40</f>
        <v>-135150.39099999983</v>
      </c>
      <c r="AA8" s="185">
        <f>'Tabel 2'!AA40</f>
        <v>-135150.39099999983</v>
      </c>
      <c r="AB8" s="185">
        <f>'Tabel 2'!AB40</f>
        <v>-135150.39099999983</v>
      </c>
      <c r="AC8" s="185">
        <f>'Tabel 2'!AC40</f>
        <v>-135150.39099999983</v>
      </c>
    </row>
    <row r="9" spans="1:29" s="49" customFormat="1">
      <c r="A9" s="80" t="s">
        <v>22</v>
      </c>
      <c r="B9" s="185">
        <f>' Tabel 1 '!B8</f>
        <v>0</v>
      </c>
      <c r="C9" s="185">
        <f>' Tabel 1 '!C8</f>
        <v>0</v>
      </c>
      <c r="D9" s="185">
        <f>' Tabel 1 '!D8</f>
        <v>0</v>
      </c>
      <c r="E9" s="185">
        <f>' Tabel 1 '!E8</f>
        <v>1567060.7999999998</v>
      </c>
      <c r="F9" s="185">
        <f>' Tabel 1 '!F8</f>
        <v>1667060.7999999998</v>
      </c>
      <c r="G9" s="185">
        <f>' Tabel 1 '!G8</f>
        <v>0</v>
      </c>
      <c r="H9" s="185">
        <f>' Tabel 1 '!H8</f>
        <v>1014680.475</v>
      </c>
      <c r="I9" s="185">
        <f>' Tabel 1 '!I8</f>
        <v>1014680.475</v>
      </c>
      <c r="J9" s="185">
        <f>' Tabel 1 '!J8</f>
        <v>0</v>
      </c>
      <c r="K9" s="185">
        <f>' Tabel 1 '!K8</f>
        <v>0</v>
      </c>
      <c r="L9" s="185">
        <f>' Tabel 1 '!L8</f>
        <v>0</v>
      </c>
      <c r="M9" s="185">
        <f>' Tabel 1 '!M8</f>
        <v>0</v>
      </c>
      <c r="N9" s="185">
        <f>' Tabel 1 '!N8</f>
        <v>0</v>
      </c>
      <c r="O9" s="185">
        <f>' Tabel 1 '!O8</f>
        <v>0</v>
      </c>
      <c r="P9" s="185">
        <f>' Tabel 1 '!P8</f>
        <v>0</v>
      </c>
      <c r="Q9" s="185">
        <f>' Tabel 1 '!Q8</f>
        <v>0</v>
      </c>
      <c r="R9" s="185">
        <f>' Tabel 1 '!R8</f>
        <v>0</v>
      </c>
      <c r="S9" s="185">
        <f>' Tabel 1 '!S8</f>
        <v>0</v>
      </c>
      <c r="T9" s="185">
        <f>' Tabel 1 '!T8</f>
        <v>0</v>
      </c>
      <c r="U9" s="185">
        <f>' Tabel 1 '!U8</f>
        <v>0</v>
      </c>
      <c r="V9" s="185">
        <f>' Tabel 1 '!V8</f>
        <v>0</v>
      </c>
      <c r="W9" s="185">
        <f>' Tabel 1 '!W8</f>
        <v>0</v>
      </c>
      <c r="X9" s="185">
        <f>' Tabel 1 '!X8</f>
        <v>0</v>
      </c>
      <c r="Y9" s="185">
        <f>' Tabel 1 '!Y8</f>
        <v>0</v>
      </c>
      <c r="Z9" s="185">
        <f>' Tabel 1 '!Z8</f>
        <v>0</v>
      </c>
      <c r="AA9" s="185">
        <f>' Tabel 1 '!AA8</f>
        <v>0</v>
      </c>
      <c r="AB9" s="185">
        <f>' Tabel 1 '!AB8</f>
        <v>0</v>
      </c>
      <c r="AC9" s="185">
        <f>' Tabel 1 '!AC8</f>
        <v>0</v>
      </c>
    </row>
    <row r="10" spans="1:29" s="49" customFormat="1">
      <c r="A10" s="80" t="s">
        <v>23</v>
      </c>
      <c r="B10" s="185">
        <f>' Tabel 1 '!B9</f>
        <v>0</v>
      </c>
      <c r="C10" s="185">
        <f>' Tabel 1 '!C9</f>
        <v>0</v>
      </c>
      <c r="D10" s="185">
        <f>' Tabel 1 '!D9</f>
        <v>0</v>
      </c>
      <c r="E10" s="185">
        <f>' Tabel 1 '!E9</f>
        <v>0</v>
      </c>
      <c r="F10" s="185">
        <f>' Tabel 1 '!F9</f>
        <v>0</v>
      </c>
      <c r="G10" s="185">
        <f>' Tabel 1 '!G9</f>
        <v>0</v>
      </c>
      <c r="H10" s="185">
        <f>' Tabel 1 '!H9</f>
        <v>0</v>
      </c>
      <c r="I10" s="185">
        <f>' Tabel 1 '!I9</f>
        <v>0</v>
      </c>
      <c r="J10" s="185">
        <f>' Tabel 1 '!J9</f>
        <v>0</v>
      </c>
      <c r="K10" s="185">
        <f>' Tabel 1 '!K9</f>
        <v>0</v>
      </c>
      <c r="L10" s="185">
        <f>' Tabel 1 '!L9</f>
        <v>0</v>
      </c>
      <c r="M10" s="185">
        <f>' Tabel 1 '!M9</f>
        <v>0</v>
      </c>
      <c r="N10" s="185">
        <f>' Tabel 1 '!N9</f>
        <v>0</v>
      </c>
      <c r="O10" s="185">
        <f>' Tabel 1 '!O9</f>
        <v>0</v>
      </c>
      <c r="P10" s="185">
        <f>' Tabel 1 '!P9</f>
        <v>0</v>
      </c>
      <c r="Q10" s="185">
        <f>' Tabel 1 '!Q9</f>
        <v>0</v>
      </c>
      <c r="R10" s="185">
        <f>' Tabel 1 '!R9</f>
        <v>0</v>
      </c>
      <c r="S10" s="185">
        <f>' Tabel 1 '!S9</f>
        <v>0</v>
      </c>
      <c r="T10" s="185">
        <f>' Tabel 1 '!T9</f>
        <v>0</v>
      </c>
      <c r="U10" s="185">
        <f>' Tabel 1 '!U9</f>
        <v>0</v>
      </c>
      <c r="V10" s="185">
        <f>' Tabel 1 '!V9</f>
        <v>0</v>
      </c>
      <c r="W10" s="185">
        <f>' Tabel 1 '!W9</f>
        <v>0</v>
      </c>
      <c r="X10" s="185">
        <f>' Tabel 1 '!X9</f>
        <v>0</v>
      </c>
      <c r="Y10" s="185">
        <f>' Tabel 1 '!Y9</f>
        <v>0</v>
      </c>
      <c r="Z10" s="185">
        <f>' Tabel 1 '!Z9</f>
        <v>0</v>
      </c>
      <c r="AA10" s="185">
        <f>' Tabel 1 '!AA9</f>
        <v>0</v>
      </c>
      <c r="AB10" s="185">
        <f>' Tabel 1 '!AB9</f>
        <v>0</v>
      </c>
      <c r="AC10" s="185">
        <f>' Tabel 1 '!AC9</f>
        <v>0</v>
      </c>
    </row>
    <row r="11" spans="1:29">
      <c r="A11" s="182" t="s">
        <v>58</v>
      </c>
      <c r="B11" s="174">
        <f>SUM(B8:B10)</f>
        <v>0</v>
      </c>
      <c r="C11" s="174">
        <f t="shared" ref="C11:U11" si="2">SUM(C8:C10)</f>
        <v>0</v>
      </c>
      <c r="D11" s="174">
        <f t="shared" si="2"/>
        <v>0</v>
      </c>
      <c r="E11" s="174">
        <f t="shared" si="2"/>
        <v>1567060.7999999998</v>
      </c>
      <c r="F11" s="174">
        <f t="shared" si="2"/>
        <v>1667060.7999999998</v>
      </c>
      <c r="G11" s="174">
        <f t="shared" si="2"/>
        <v>-30874.608000000007</v>
      </c>
      <c r="H11" s="174">
        <f t="shared" si="2"/>
        <v>983805.86699999997</v>
      </c>
      <c r="I11" s="174">
        <f t="shared" si="2"/>
        <v>986385.86699999997</v>
      </c>
      <c r="J11" s="174">
        <f t="shared" si="2"/>
        <v>-135150.39099999983</v>
      </c>
      <c r="K11" s="174">
        <f t="shared" si="2"/>
        <v>-135150.39099999983</v>
      </c>
      <c r="L11" s="174">
        <f t="shared" si="2"/>
        <v>-135150.39099999983</v>
      </c>
      <c r="M11" s="174">
        <f t="shared" si="2"/>
        <v>-135150.39099999983</v>
      </c>
      <c r="N11" s="174">
        <f t="shared" si="2"/>
        <v>-135150.39099999983</v>
      </c>
      <c r="O11" s="174">
        <f t="shared" si="2"/>
        <v>-135150.39099999983</v>
      </c>
      <c r="P11" s="174">
        <f t="shared" si="2"/>
        <v>-135150.39099999983</v>
      </c>
      <c r="Q11" s="174">
        <f t="shared" si="2"/>
        <v>-135150.39099999983</v>
      </c>
      <c r="R11" s="174">
        <f t="shared" si="2"/>
        <v>-135150.39099999983</v>
      </c>
      <c r="S11" s="174">
        <f t="shared" si="2"/>
        <v>-135150.39099999983</v>
      </c>
      <c r="T11" s="174">
        <f t="shared" si="2"/>
        <v>-135150.39099999983</v>
      </c>
      <c r="U11" s="174">
        <f t="shared" si="2"/>
        <v>-135150.39099999983</v>
      </c>
      <c r="V11" s="174">
        <f t="shared" ref="V11:AC11" si="3">SUM(V8:V10)</f>
        <v>-135150.39099999983</v>
      </c>
      <c r="W11" s="174">
        <f t="shared" si="3"/>
        <v>-135150.39099999983</v>
      </c>
      <c r="X11" s="174">
        <f t="shared" si="3"/>
        <v>-135150.39099999983</v>
      </c>
      <c r="Y11" s="174">
        <f t="shared" si="3"/>
        <v>-135150.39099999983</v>
      </c>
      <c r="Z11" s="174">
        <f t="shared" si="3"/>
        <v>-135150.39099999983</v>
      </c>
      <c r="AA11" s="174">
        <f t="shared" si="3"/>
        <v>-135150.39099999983</v>
      </c>
      <c r="AB11" s="174">
        <f t="shared" si="3"/>
        <v>-135150.39099999983</v>
      </c>
      <c r="AC11" s="174">
        <f t="shared" si="3"/>
        <v>-135150.39099999983</v>
      </c>
    </row>
    <row r="12" spans="1:29">
      <c r="A12" s="182" t="s">
        <v>59</v>
      </c>
      <c r="B12" s="174">
        <f>B7-B11</f>
        <v>0</v>
      </c>
      <c r="C12" s="174">
        <f t="shared" ref="C12:U12" si="4">C7-C11</f>
        <v>0</v>
      </c>
      <c r="D12" s="174">
        <f t="shared" si="4"/>
        <v>0</v>
      </c>
      <c r="E12" s="174">
        <f t="shared" si="4"/>
        <v>-1567060.7999999998</v>
      </c>
      <c r="F12" s="174">
        <f t="shared" si="4"/>
        <v>-1667060.7999999998</v>
      </c>
      <c r="G12" s="174">
        <f t="shared" si="4"/>
        <v>0</v>
      </c>
      <c r="H12" s="174">
        <f t="shared" si="4"/>
        <v>-1014680.475</v>
      </c>
      <c r="I12" s="174">
        <f t="shared" si="4"/>
        <v>-1014680.475</v>
      </c>
      <c r="J12" s="174">
        <f t="shared" si="4"/>
        <v>0</v>
      </c>
      <c r="K12" s="174">
        <f t="shared" si="4"/>
        <v>0</v>
      </c>
      <c r="L12" s="174">
        <f t="shared" si="4"/>
        <v>0</v>
      </c>
      <c r="M12" s="174">
        <f t="shared" si="4"/>
        <v>0</v>
      </c>
      <c r="N12" s="174">
        <f t="shared" si="4"/>
        <v>0</v>
      </c>
      <c r="O12" s="174">
        <f t="shared" si="4"/>
        <v>0</v>
      </c>
      <c r="P12" s="174">
        <f t="shared" si="4"/>
        <v>0</v>
      </c>
      <c r="Q12" s="174">
        <f t="shared" si="4"/>
        <v>0</v>
      </c>
      <c r="R12" s="174">
        <f t="shared" si="4"/>
        <v>0</v>
      </c>
      <c r="S12" s="174">
        <f t="shared" si="4"/>
        <v>0</v>
      </c>
      <c r="T12" s="174">
        <f t="shared" si="4"/>
        <v>0</v>
      </c>
      <c r="U12" s="174">
        <f t="shared" si="4"/>
        <v>0</v>
      </c>
      <c r="V12" s="174">
        <f t="shared" ref="V12:AC12" si="5">V7-V11</f>
        <v>0</v>
      </c>
      <c r="W12" s="174">
        <f t="shared" si="5"/>
        <v>0</v>
      </c>
      <c r="X12" s="174">
        <f t="shared" si="5"/>
        <v>0</v>
      </c>
      <c r="Y12" s="174">
        <f t="shared" si="5"/>
        <v>0</v>
      </c>
      <c r="Z12" s="174">
        <f t="shared" si="5"/>
        <v>0</v>
      </c>
      <c r="AA12" s="174">
        <f t="shared" si="5"/>
        <v>0</v>
      </c>
      <c r="AB12" s="174">
        <f t="shared" si="5"/>
        <v>0</v>
      </c>
      <c r="AC12" s="174">
        <f t="shared" si="5"/>
        <v>0</v>
      </c>
    </row>
    <row r="13" spans="1:29" s="49" customFormat="1">
      <c r="A13" s="70" t="s">
        <v>90</v>
      </c>
      <c r="B13" s="213" t="e">
        <f>IRR(B12:AC12,-75%)</f>
        <v>#NUM!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</row>
    <row r="14" spans="1:29" s="49" customFormat="1">
      <c r="A14" s="70" t="s">
        <v>60</v>
      </c>
      <c r="B14" s="215">
        <f>NPV(4%,B12:AC12)</f>
        <v>-4222223.451524416</v>
      </c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</row>
    <row r="17" spans="1:1">
      <c r="A17" s="72" t="s">
        <v>89</v>
      </c>
    </row>
  </sheetData>
  <mergeCells count="2">
    <mergeCell ref="B13:AC13"/>
    <mergeCell ref="B14:AC1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18"/>
  <sheetViews>
    <sheetView workbookViewId="0">
      <selection activeCell="H17" sqref="H17"/>
    </sheetView>
  </sheetViews>
  <sheetFormatPr defaultRowHeight="14.4"/>
  <cols>
    <col min="1" max="1" width="36.5546875" customWidth="1"/>
    <col min="2" max="2" width="10.5546875" bestFit="1" customWidth="1"/>
    <col min="3" max="3" width="9.6640625" bestFit="1" customWidth="1"/>
    <col min="6" max="6" width="9.77734375" bestFit="1" customWidth="1"/>
  </cols>
  <sheetData>
    <row r="1" spans="1:29" ht="17.399999999999999">
      <c r="A1" s="48" t="s">
        <v>61</v>
      </c>
    </row>
    <row r="3" spans="1:29" ht="17.399999999999999">
      <c r="A3" s="48" t="s">
        <v>39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5" spans="1:29" ht="15" thickBot="1">
      <c r="A5" s="158"/>
      <c r="B5" s="181">
        <f>'Tabel 5'!B5</f>
        <v>2017</v>
      </c>
      <c r="C5" s="181">
        <f>'Tabel 5'!C5</f>
        <v>2018</v>
      </c>
      <c r="D5" s="181">
        <f>'Tabel 5'!D5</f>
        <v>2019</v>
      </c>
      <c r="E5" s="181">
        <f>'Tabel 5'!E5</f>
        <v>2020</v>
      </c>
      <c r="F5" s="181">
        <f>'Tabel 5'!F5</f>
        <v>2021</v>
      </c>
      <c r="G5" s="181">
        <f>'Tabel 5'!G5</f>
        <v>2022</v>
      </c>
      <c r="H5" s="181">
        <f>'Tabel 5'!H5</f>
        <v>2023</v>
      </c>
      <c r="I5" s="181">
        <f>'Tabel 5'!I5</f>
        <v>2024</v>
      </c>
      <c r="J5" s="181">
        <f>'Tabel 5'!J5</f>
        <v>2025</v>
      </c>
      <c r="K5" s="181">
        <f>'Tabel 5'!K5</f>
        <v>2026</v>
      </c>
      <c r="L5" s="181">
        <f>'Tabel 5'!L5</f>
        <v>2027</v>
      </c>
      <c r="M5" s="181">
        <f>'Tabel 5'!M5</f>
        <v>2028</v>
      </c>
      <c r="N5" s="181">
        <f>'Tabel 5'!N5</f>
        <v>2029</v>
      </c>
      <c r="O5" s="181">
        <f>'Tabel 5'!O5</f>
        <v>2030</v>
      </c>
      <c r="P5" s="181">
        <f>'Tabel 5'!P5</f>
        <v>2031</v>
      </c>
      <c r="Q5" s="181">
        <f>'Tabel 5'!Q5</f>
        <v>2032</v>
      </c>
      <c r="R5" s="181">
        <f>'Tabel 5'!R5</f>
        <v>2033</v>
      </c>
      <c r="S5" s="181">
        <f>'Tabel 5'!S5</f>
        <v>2034</v>
      </c>
      <c r="T5" s="181">
        <f>'Tabel 5'!T5</f>
        <v>2035</v>
      </c>
      <c r="U5" s="181">
        <f>'Tabel 5'!U5</f>
        <v>2036</v>
      </c>
      <c r="V5" s="181">
        <f>'Tabel 5'!V5</f>
        <v>2037</v>
      </c>
      <c r="W5" s="181">
        <f>'Tabel 5'!W5</f>
        <v>2038</v>
      </c>
      <c r="X5" s="181">
        <f>'Tabel 5'!X5</f>
        <v>2039</v>
      </c>
      <c r="Y5" s="181">
        <f>'Tabel 5'!Y5</f>
        <v>2040</v>
      </c>
      <c r="Z5" s="181">
        <f>'Tabel 5'!Z5</f>
        <v>2041</v>
      </c>
      <c r="AA5" s="181">
        <f>'Tabel 5'!AA5</f>
        <v>2042</v>
      </c>
      <c r="AB5" s="181">
        <f>'Tabel 5'!AB5</f>
        <v>2043</v>
      </c>
      <c r="AC5" s="181">
        <f>'Tabel 5'!AC5</f>
        <v>2044</v>
      </c>
    </row>
    <row r="6" spans="1:29" ht="15" thickTop="1">
      <c r="A6" s="183" t="s">
        <v>35</v>
      </c>
      <c r="B6" s="184">
        <f>'Tabel 2'!B39</f>
        <v>0</v>
      </c>
      <c r="C6" s="184">
        <f>'Tabel 2'!C39</f>
        <v>0</v>
      </c>
      <c r="D6" s="184">
        <f>'Tabel 2'!D39</f>
        <v>0</v>
      </c>
      <c r="E6" s="184">
        <f>'Tabel 2'!E39</f>
        <v>0</v>
      </c>
      <c r="F6" s="184">
        <f>'Tabel 2'!F39</f>
        <v>0</v>
      </c>
      <c r="G6" s="184">
        <f>'Tabel 2'!G39</f>
        <v>-30874.608000000007</v>
      </c>
      <c r="H6" s="184">
        <f>'Tabel 2'!H39</f>
        <v>-30874.608000000007</v>
      </c>
      <c r="I6" s="184">
        <f>'Tabel 2'!I39</f>
        <v>-28294.608000000007</v>
      </c>
      <c r="J6" s="184">
        <f>'Tabel 2'!J39</f>
        <v>-135150.39099999983</v>
      </c>
      <c r="K6" s="184">
        <f>'Tabel 2'!K39</f>
        <v>-135150.39099999983</v>
      </c>
      <c r="L6" s="184">
        <f>'Tabel 2'!L39</f>
        <v>-135150.39099999983</v>
      </c>
      <c r="M6" s="184">
        <f>'Tabel 2'!M39</f>
        <v>-135150.39099999983</v>
      </c>
      <c r="N6" s="184">
        <f>'Tabel 2'!N39</f>
        <v>-135150.39099999983</v>
      </c>
      <c r="O6" s="184">
        <f>'Tabel 2'!O39</f>
        <v>-135150.39099999983</v>
      </c>
      <c r="P6" s="184">
        <f>'Tabel 2'!P39</f>
        <v>-135150.39099999983</v>
      </c>
      <c r="Q6" s="184">
        <f>'Tabel 2'!Q39</f>
        <v>-135150.39099999983</v>
      </c>
      <c r="R6" s="184">
        <f>'Tabel 2'!R39</f>
        <v>-135150.39099999983</v>
      </c>
      <c r="S6" s="184">
        <f>'Tabel 2'!S39</f>
        <v>-135150.39099999983</v>
      </c>
      <c r="T6" s="184">
        <f>'Tabel 2'!T39</f>
        <v>-135150.39099999983</v>
      </c>
      <c r="U6" s="184">
        <f>'Tabel 2'!U39</f>
        <v>-135150.39099999983</v>
      </c>
      <c r="V6" s="184">
        <f>'Tabel 2'!V39</f>
        <v>-135150.39099999983</v>
      </c>
      <c r="W6" s="184">
        <f>'Tabel 2'!W39</f>
        <v>-135150.39099999983</v>
      </c>
      <c r="X6" s="184">
        <f>'Tabel 2'!X39</f>
        <v>-135150.39099999983</v>
      </c>
      <c r="Y6" s="184">
        <f>'Tabel 2'!Y39</f>
        <v>-135150.39099999983</v>
      </c>
      <c r="Z6" s="184">
        <f>'Tabel 2'!Z39</f>
        <v>-135150.39099999983</v>
      </c>
      <c r="AA6" s="184">
        <f>'Tabel 2'!AA39</f>
        <v>-135150.39099999983</v>
      </c>
      <c r="AB6" s="184">
        <f>'Tabel 2'!AB39</f>
        <v>-135150.39099999983</v>
      </c>
      <c r="AC6" s="184">
        <f>'Tabel 2'!AC39</f>
        <v>-135150.39099999983</v>
      </c>
    </row>
    <row r="7" spans="1:29">
      <c r="A7" s="80" t="s">
        <v>24</v>
      </c>
      <c r="B7" s="185">
        <f>' Tabel 1 '!B10*-1</f>
        <v>0</v>
      </c>
      <c r="C7" s="185">
        <f>' Tabel 1 '!C10*-1</f>
        <v>0</v>
      </c>
      <c r="D7" s="185">
        <f>' Tabel 1 '!D10*-1</f>
        <v>0</v>
      </c>
      <c r="E7" s="185">
        <f>' Tabel 1 '!E10*-1</f>
        <v>0</v>
      </c>
      <c r="F7" s="185">
        <f>' Tabel 1 '!F10*-1</f>
        <v>0</v>
      </c>
      <c r="G7" s="185">
        <f>' Tabel 1 '!G10*-1</f>
        <v>0</v>
      </c>
      <c r="H7" s="185">
        <f>' Tabel 1 '!H10*-1</f>
        <v>0</v>
      </c>
      <c r="I7" s="185">
        <f>' Tabel 1 '!I10*-1</f>
        <v>0</v>
      </c>
      <c r="J7" s="185">
        <f>' Tabel 1 '!J10*-1</f>
        <v>0</v>
      </c>
      <c r="K7" s="185">
        <f>' Tabel 1 '!K10*-1</f>
        <v>0</v>
      </c>
      <c r="L7" s="185">
        <f>' Tabel 1 '!L10*-1</f>
        <v>0</v>
      </c>
      <c r="M7" s="185">
        <f>' Tabel 1 '!M10*-1</f>
        <v>0</v>
      </c>
      <c r="N7" s="185">
        <f>' Tabel 1 '!N10*-1</f>
        <v>0</v>
      </c>
      <c r="O7" s="185">
        <f>' Tabel 1 '!O10*-1</f>
        <v>0</v>
      </c>
      <c r="P7" s="185">
        <f>' Tabel 1 '!P10*-1</f>
        <v>0</v>
      </c>
      <c r="Q7" s="185">
        <f>' Tabel 1 '!Q10*-1</f>
        <v>0</v>
      </c>
      <c r="R7" s="185">
        <f>' Tabel 1 '!R10*-1</f>
        <v>0</v>
      </c>
      <c r="S7" s="185">
        <f>' Tabel 1 '!S10*-1</f>
        <v>0</v>
      </c>
      <c r="T7" s="185">
        <f>' Tabel 1 '!T10*-1</f>
        <v>0</v>
      </c>
      <c r="U7" s="185">
        <f>' Tabel 1 '!U10*-1</f>
        <v>0</v>
      </c>
      <c r="V7" s="185">
        <f>' Tabel 1 '!V10*-1</f>
        <v>0</v>
      </c>
      <c r="W7" s="185">
        <f>' Tabel 1 '!W10*-1</f>
        <v>0</v>
      </c>
      <c r="X7" s="185">
        <f>' Tabel 1 '!X10*-1</f>
        <v>0</v>
      </c>
      <c r="Y7" s="185">
        <f>' Tabel 1 '!Y10*-1</f>
        <v>0</v>
      </c>
      <c r="Z7" s="185">
        <f>' Tabel 1 '!Z10*-1</f>
        <v>0</v>
      </c>
      <c r="AA7" s="185">
        <f>' Tabel 1 '!AA10*-1</f>
        <v>0</v>
      </c>
      <c r="AB7" s="185">
        <f>' Tabel 1 '!AB10*-1</f>
        <v>0</v>
      </c>
      <c r="AC7" s="185">
        <f>' Tabel 1 '!AC10*-1</f>
        <v>0</v>
      </c>
    </row>
    <row r="8" spans="1:29">
      <c r="A8" s="182" t="s">
        <v>49</v>
      </c>
      <c r="B8" s="174">
        <f>SUM(B6:B7)</f>
        <v>0</v>
      </c>
      <c r="C8" s="174">
        <f t="shared" ref="C8:U8" si="0">SUM(C6:C7)</f>
        <v>0</v>
      </c>
      <c r="D8" s="174">
        <f t="shared" si="0"/>
        <v>0</v>
      </c>
      <c r="E8" s="174">
        <f t="shared" si="0"/>
        <v>0</v>
      </c>
      <c r="F8" s="174">
        <f t="shared" si="0"/>
        <v>0</v>
      </c>
      <c r="G8" s="174">
        <f t="shared" si="0"/>
        <v>-30874.608000000007</v>
      </c>
      <c r="H8" s="174">
        <f t="shared" si="0"/>
        <v>-30874.608000000007</v>
      </c>
      <c r="I8" s="174">
        <f t="shared" si="0"/>
        <v>-28294.608000000007</v>
      </c>
      <c r="J8" s="174">
        <f t="shared" si="0"/>
        <v>-135150.39099999983</v>
      </c>
      <c r="K8" s="174">
        <f t="shared" si="0"/>
        <v>-135150.39099999983</v>
      </c>
      <c r="L8" s="174">
        <f t="shared" si="0"/>
        <v>-135150.39099999983</v>
      </c>
      <c r="M8" s="174">
        <f t="shared" si="0"/>
        <v>-135150.39099999983</v>
      </c>
      <c r="N8" s="174">
        <f t="shared" si="0"/>
        <v>-135150.39099999983</v>
      </c>
      <c r="O8" s="174">
        <f t="shared" si="0"/>
        <v>-135150.39099999983</v>
      </c>
      <c r="P8" s="174">
        <f t="shared" si="0"/>
        <v>-135150.39099999983</v>
      </c>
      <c r="Q8" s="174">
        <f t="shared" si="0"/>
        <v>-135150.39099999983</v>
      </c>
      <c r="R8" s="174">
        <f t="shared" si="0"/>
        <v>-135150.39099999983</v>
      </c>
      <c r="S8" s="174">
        <f t="shared" si="0"/>
        <v>-135150.39099999983</v>
      </c>
      <c r="T8" s="174">
        <f t="shared" si="0"/>
        <v>-135150.39099999983</v>
      </c>
      <c r="U8" s="174">
        <f t="shared" si="0"/>
        <v>-135150.39099999983</v>
      </c>
      <c r="V8" s="174">
        <f t="shared" ref="V8:AB8" si="1">SUM(V6:V7)</f>
        <v>-135150.39099999983</v>
      </c>
      <c r="W8" s="174">
        <f t="shared" si="1"/>
        <v>-135150.39099999983</v>
      </c>
      <c r="X8" s="174">
        <f t="shared" si="1"/>
        <v>-135150.39099999983</v>
      </c>
      <c r="Y8" s="174">
        <f t="shared" si="1"/>
        <v>-135150.39099999983</v>
      </c>
      <c r="Z8" s="174">
        <f t="shared" si="1"/>
        <v>-135150.39099999983</v>
      </c>
      <c r="AA8" s="174">
        <f t="shared" si="1"/>
        <v>-135150.39099999983</v>
      </c>
      <c r="AB8" s="174">
        <f t="shared" si="1"/>
        <v>-135150.39099999983</v>
      </c>
      <c r="AC8" s="174">
        <f>SUM(AC6:AC7)</f>
        <v>-135150.39099999983</v>
      </c>
    </row>
    <row r="9" spans="1:29">
      <c r="A9" s="80" t="s">
        <v>52</v>
      </c>
      <c r="B9" s="185">
        <f>'Tabel 2'!B43</f>
        <v>0</v>
      </c>
      <c r="C9" s="185">
        <f>'Tabel 2'!C43</f>
        <v>0</v>
      </c>
      <c r="D9" s="185">
        <f>'Tabel 2'!D43</f>
        <v>0</v>
      </c>
      <c r="E9" s="185">
        <f>'Tabel 2'!E43</f>
        <v>0</v>
      </c>
      <c r="F9" s="185">
        <f>'Tabel 2'!F43</f>
        <v>0</v>
      </c>
      <c r="G9" s="185">
        <f>'Tabel 2'!G43</f>
        <v>0</v>
      </c>
      <c r="H9" s="185">
        <f>'Tabel 2'!H43</f>
        <v>0</v>
      </c>
      <c r="I9" s="185">
        <f>'Tabel 2'!I43</f>
        <v>0</v>
      </c>
      <c r="J9" s="185">
        <f>'Tabel 2'!J43</f>
        <v>0</v>
      </c>
      <c r="K9" s="185">
        <f>'Tabel 2'!K43</f>
        <v>0</v>
      </c>
      <c r="L9" s="185">
        <f>'Tabel 2'!L43</f>
        <v>0</v>
      </c>
      <c r="M9" s="185">
        <f>'Tabel 2'!M43</f>
        <v>0</v>
      </c>
      <c r="N9" s="185">
        <f>'Tabel 2'!N43</f>
        <v>0</v>
      </c>
      <c r="O9" s="185">
        <f>'Tabel 2'!O43</f>
        <v>0</v>
      </c>
      <c r="P9" s="185">
        <f>'Tabel 2'!P43</f>
        <v>0</v>
      </c>
      <c r="Q9" s="185">
        <f>'Tabel 2'!Q43</f>
        <v>0</v>
      </c>
      <c r="R9" s="185">
        <f>'Tabel 2'!R43</f>
        <v>0</v>
      </c>
      <c r="S9" s="185">
        <f>'Tabel 2'!S43</f>
        <v>0</v>
      </c>
      <c r="T9" s="185">
        <f>'Tabel 2'!T43</f>
        <v>0</v>
      </c>
      <c r="U9" s="185">
        <f>'Tabel 2'!U43</f>
        <v>0</v>
      </c>
      <c r="V9" s="185">
        <f>'Tabel 2'!V43</f>
        <v>0</v>
      </c>
      <c r="W9" s="185">
        <f>'Tabel 2'!W43</f>
        <v>0</v>
      </c>
      <c r="X9" s="185">
        <f>'Tabel 2'!X43</f>
        <v>0</v>
      </c>
      <c r="Y9" s="185">
        <f>'Tabel 2'!Y43</f>
        <v>0</v>
      </c>
      <c r="Z9" s="185">
        <f>'Tabel 2'!Z43</f>
        <v>0</v>
      </c>
      <c r="AA9" s="185">
        <f>'Tabel 2'!AA43</f>
        <v>0</v>
      </c>
      <c r="AB9" s="185">
        <f>'Tabel 2'!AB43</f>
        <v>0</v>
      </c>
      <c r="AC9" s="185">
        <f>'Tabel 2'!AC43</f>
        <v>0</v>
      </c>
    </row>
    <row r="10" spans="1:29">
      <c r="A10" s="80" t="s">
        <v>50</v>
      </c>
      <c r="B10" s="185">
        <f>'Tabel 4'!B12</f>
        <v>0</v>
      </c>
      <c r="C10" s="185">
        <f>'Tabel 4'!C12</f>
        <v>0</v>
      </c>
      <c r="D10" s="185">
        <f>'Tabel 4'!D12</f>
        <v>0</v>
      </c>
      <c r="E10" s="185">
        <f>'Tabel 4'!E12</f>
        <v>0</v>
      </c>
      <c r="F10" s="185">
        <f>'Tabel 4'!F12</f>
        <v>0</v>
      </c>
      <c r="G10" s="185">
        <f>'Tabel 4'!G12</f>
        <v>0</v>
      </c>
      <c r="H10" s="185">
        <f>'Tabel 4'!H12</f>
        <v>0</v>
      </c>
      <c r="I10" s="185">
        <f>'Tabel 4'!I12</f>
        <v>0</v>
      </c>
      <c r="J10" s="185">
        <f>'Tabel 4'!J12</f>
        <v>0</v>
      </c>
      <c r="K10" s="185">
        <f>'Tabel 4'!K12</f>
        <v>0</v>
      </c>
      <c r="L10" s="185">
        <f>'Tabel 4'!L12</f>
        <v>0</v>
      </c>
      <c r="M10" s="185">
        <f>'Tabel 4'!M12</f>
        <v>0</v>
      </c>
      <c r="N10" s="185">
        <f>'Tabel 4'!N12</f>
        <v>0</v>
      </c>
      <c r="O10" s="185">
        <f>'Tabel 4'!O12</f>
        <v>0</v>
      </c>
      <c r="P10" s="185">
        <f>'Tabel 4'!P12</f>
        <v>0</v>
      </c>
      <c r="Q10" s="185">
        <f>'Tabel 4'!Q12</f>
        <v>0</v>
      </c>
      <c r="R10" s="185">
        <f>'Tabel 4'!R12</f>
        <v>0</v>
      </c>
      <c r="S10" s="185">
        <f>'Tabel 4'!S12</f>
        <v>0</v>
      </c>
      <c r="T10" s="185">
        <f>'Tabel 4'!T12</f>
        <v>0</v>
      </c>
      <c r="U10" s="185">
        <f>'Tabel 4'!U12</f>
        <v>0</v>
      </c>
      <c r="V10" s="185">
        <f>'Tabel 4'!V12</f>
        <v>0</v>
      </c>
      <c r="W10" s="185">
        <f>'Tabel 4'!W12</f>
        <v>0</v>
      </c>
      <c r="X10" s="185">
        <f>'Tabel 4'!X12</f>
        <v>0</v>
      </c>
      <c r="Y10" s="185">
        <f>'Tabel 4'!Y12</f>
        <v>0</v>
      </c>
      <c r="Z10" s="185">
        <f>'Tabel 4'!Z12</f>
        <v>0</v>
      </c>
      <c r="AA10" s="185">
        <f>'Tabel 4'!AA12</f>
        <v>0</v>
      </c>
      <c r="AB10" s="185">
        <f>'Tabel 4'!AB12</f>
        <v>0</v>
      </c>
      <c r="AC10" s="185">
        <f>'Tabel 4'!AC12</f>
        <v>0</v>
      </c>
    </row>
    <row r="11" spans="1:29">
      <c r="A11" s="80" t="s">
        <v>51</v>
      </c>
      <c r="B11" s="185">
        <f>'Tabel 4'!B13</f>
        <v>0</v>
      </c>
      <c r="C11" s="185">
        <f>'Tabel 4'!C13</f>
        <v>0</v>
      </c>
      <c r="D11" s="185">
        <f>'Tabel 4'!D13</f>
        <v>0</v>
      </c>
      <c r="E11" s="185">
        <f>'Tabel 4'!E13</f>
        <v>0</v>
      </c>
      <c r="F11" s="185">
        <f>'Tabel 4'!F13</f>
        <v>0</v>
      </c>
      <c r="G11" s="185">
        <f>'Tabel 4'!G13</f>
        <v>0</v>
      </c>
      <c r="H11" s="185">
        <f>'Tabel 4'!H13</f>
        <v>0</v>
      </c>
      <c r="I11" s="185">
        <f>'Tabel 4'!I13</f>
        <v>0</v>
      </c>
      <c r="J11" s="185">
        <f>'Tabel 4'!J13</f>
        <v>0</v>
      </c>
      <c r="K11" s="185">
        <f>'Tabel 4'!K13</f>
        <v>0</v>
      </c>
      <c r="L11" s="185">
        <f>'Tabel 4'!L13</f>
        <v>0</v>
      </c>
      <c r="M11" s="185">
        <f>'Tabel 4'!M13</f>
        <v>0</v>
      </c>
      <c r="N11" s="185">
        <f>'Tabel 4'!N13</f>
        <v>0</v>
      </c>
      <c r="O11" s="185">
        <f>'Tabel 4'!O13</f>
        <v>0</v>
      </c>
      <c r="P11" s="185">
        <f>'Tabel 4'!P13</f>
        <v>0</v>
      </c>
      <c r="Q11" s="185">
        <f>'Tabel 4'!Q13</f>
        <v>0</v>
      </c>
      <c r="R11" s="185">
        <f>'Tabel 4'!R13</f>
        <v>0</v>
      </c>
      <c r="S11" s="185">
        <f>'Tabel 4'!S13</f>
        <v>0</v>
      </c>
      <c r="T11" s="185">
        <f>'Tabel 4'!T13</f>
        <v>0</v>
      </c>
      <c r="U11" s="185">
        <f>'Tabel 4'!U13</f>
        <v>0</v>
      </c>
      <c r="V11" s="185">
        <f>'Tabel 4'!V13</f>
        <v>0</v>
      </c>
      <c r="W11" s="185">
        <f>'Tabel 4'!W13</f>
        <v>0</v>
      </c>
      <c r="X11" s="185">
        <f>'Tabel 4'!X13</f>
        <v>0</v>
      </c>
      <c r="Y11" s="185">
        <f>'Tabel 4'!Y13</f>
        <v>0</v>
      </c>
      <c r="Z11" s="185">
        <f>'Tabel 4'!Z13</f>
        <v>0</v>
      </c>
      <c r="AA11" s="185">
        <f>'Tabel 4'!AA13</f>
        <v>0</v>
      </c>
      <c r="AB11" s="185">
        <f>'Tabel 4'!AB13</f>
        <v>0</v>
      </c>
      <c r="AC11" s="185">
        <f>'Tabel 4'!AC13</f>
        <v>0</v>
      </c>
    </row>
    <row r="12" spans="1:29">
      <c r="A12" s="80" t="s">
        <v>62</v>
      </c>
      <c r="B12" s="185">
        <f>SUM('Tabel 3'!B6:B8)</f>
        <v>0</v>
      </c>
      <c r="C12" s="185">
        <f>SUM('Tabel 3'!C6:C8)</f>
        <v>0</v>
      </c>
      <c r="D12" s="185">
        <f>SUM('Tabel 3'!D6:D8)</f>
        <v>0</v>
      </c>
      <c r="E12" s="185">
        <f>SUM('Tabel 3'!E6:E8)</f>
        <v>1567060.7999999998</v>
      </c>
      <c r="F12" s="185">
        <f>SUM('Tabel 3'!F6:F8)</f>
        <v>1667060.7999999998</v>
      </c>
      <c r="G12" s="185">
        <f>SUM('Tabel 3'!G6:G8)</f>
        <v>0</v>
      </c>
      <c r="H12" s="185">
        <f>SUM('Tabel 3'!H6:H8)</f>
        <v>1014680.475</v>
      </c>
      <c r="I12" s="185">
        <f>SUM('Tabel 3'!I6:I8)</f>
        <v>1014680.475</v>
      </c>
      <c r="J12" s="185">
        <f>SUM('Tabel 3'!J6:J8)</f>
        <v>0</v>
      </c>
      <c r="K12" s="185">
        <f>SUM('Tabel 3'!K6:K8)</f>
        <v>0</v>
      </c>
      <c r="L12" s="185">
        <f>SUM('Tabel 3'!L6:L8)</f>
        <v>0</v>
      </c>
      <c r="M12" s="185">
        <f>SUM('Tabel 3'!M6:M8)</f>
        <v>0</v>
      </c>
      <c r="N12" s="185">
        <f>SUM('Tabel 3'!N6:N8)</f>
        <v>0</v>
      </c>
      <c r="O12" s="185">
        <f>SUM('Tabel 3'!O6:O8)</f>
        <v>0</v>
      </c>
      <c r="P12" s="185">
        <f>SUM('Tabel 3'!P6:P8)</f>
        <v>0</v>
      </c>
      <c r="Q12" s="185">
        <f>SUM('Tabel 3'!Q6:Q8)</f>
        <v>0</v>
      </c>
      <c r="R12" s="185">
        <f>SUM('Tabel 3'!R6:R8)</f>
        <v>0</v>
      </c>
      <c r="S12" s="185">
        <f>SUM('Tabel 3'!S6:S8)</f>
        <v>0</v>
      </c>
      <c r="T12" s="185">
        <f>SUM('Tabel 3'!T6:T8)</f>
        <v>0</v>
      </c>
      <c r="U12" s="185">
        <f>SUM('Tabel 3'!U6:U8)</f>
        <v>0</v>
      </c>
      <c r="V12" s="185">
        <f>SUM('Tabel 3'!V6:V8)</f>
        <v>0</v>
      </c>
      <c r="W12" s="185">
        <f>SUM('Tabel 3'!W6:W8)</f>
        <v>0</v>
      </c>
      <c r="X12" s="185">
        <f>SUM('Tabel 3'!X6:X8)</f>
        <v>0</v>
      </c>
      <c r="Y12" s="185">
        <f>SUM('Tabel 3'!Y6:Y8)</f>
        <v>0</v>
      </c>
      <c r="Z12" s="185">
        <f>SUM('Tabel 3'!Z6:Z8)</f>
        <v>0</v>
      </c>
      <c r="AA12" s="185">
        <f>SUM('Tabel 3'!AA6:AA8)</f>
        <v>0</v>
      </c>
      <c r="AB12" s="185">
        <f>SUM('Tabel 3'!AB6:AB8)</f>
        <v>0</v>
      </c>
      <c r="AC12" s="185">
        <f>SUM('Tabel 3'!AC6:AC8)</f>
        <v>0</v>
      </c>
    </row>
    <row r="13" spans="1:29">
      <c r="A13" s="182" t="s">
        <v>58</v>
      </c>
      <c r="B13" s="174">
        <f t="shared" ref="B13:AC13" si="2">SUM(B9:B12)</f>
        <v>0</v>
      </c>
      <c r="C13" s="174">
        <f t="shared" si="2"/>
        <v>0</v>
      </c>
      <c r="D13" s="174">
        <f t="shared" si="2"/>
        <v>0</v>
      </c>
      <c r="E13" s="174">
        <f t="shared" si="2"/>
        <v>1567060.7999999998</v>
      </c>
      <c r="F13" s="174">
        <f t="shared" si="2"/>
        <v>1667060.7999999998</v>
      </c>
      <c r="G13" s="174">
        <f t="shared" si="2"/>
        <v>0</v>
      </c>
      <c r="H13" s="174">
        <f t="shared" si="2"/>
        <v>1014680.475</v>
      </c>
      <c r="I13" s="174">
        <f t="shared" si="2"/>
        <v>1014680.475</v>
      </c>
      <c r="J13" s="174">
        <f t="shared" si="2"/>
        <v>0</v>
      </c>
      <c r="K13" s="174">
        <f t="shared" si="2"/>
        <v>0</v>
      </c>
      <c r="L13" s="174">
        <f t="shared" si="2"/>
        <v>0</v>
      </c>
      <c r="M13" s="174">
        <f t="shared" si="2"/>
        <v>0</v>
      </c>
      <c r="N13" s="174">
        <f t="shared" si="2"/>
        <v>0</v>
      </c>
      <c r="O13" s="174">
        <f t="shared" si="2"/>
        <v>0</v>
      </c>
      <c r="P13" s="174">
        <f t="shared" si="2"/>
        <v>0</v>
      </c>
      <c r="Q13" s="174">
        <f t="shared" si="2"/>
        <v>0</v>
      </c>
      <c r="R13" s="174">
        <f t="shared" si="2"/>
        <v>0</v>
      </c>
      <c r="S13" s="174">
        <f t="shared" si="2"/>
        <v>0</v>
      </c>
      <c r="T13" s="174">
        <f t="shared" si="2"/>
        <v>0</v>
      </c>
      <c r="U13" s="174">
        <f t="shared" si="2"/>
        <v>0</v>
      </c>
      <c r="V13" s="174">
        <f t="shared" si="2"/>
        <v>0</v>
      </c>
      <c r="W13" s="174">
        <f t="shared" si="2"/>
        <v>0</v>
      </c>
      <c r="X13" s="174">
        <f t="shared" si="2"/>
        <v>0</v>
      </c>
      <c r="Y13" s="174">
        <f t="shared" si="2"/>
        <v>0</v>
      </c>
      <c r="Z13" s="174">
        <f t="shared" si="2"/>
        <v>0</v>
      </c>
      <c r="AA13" s="174">
        <f t="shared" si="2"/>
        <v>0</v>
      </c>
      <c r="AB13" s="174">
        <f t="shared" si="2"/>
        <v>0</v>
      </c>
      <c r="AC13" s="174">
        <f t="shared" si="2"/>
        <v>0</v>
      </c>
    </row>
    <row r="14" spans="1:29">
      <c r="A14" s="182" t="s">
        <v>65</v>
      </c>
      <c r="B14" s="174">
        <f t="shared" ref="B14:AC14" si="3">B8-B13</f>
        <v>0</v>
      </c>
      <c r="C14" s="174">
        <f t="shared" si="3"/>
        <v>0</v>
      </c>
      <c r="D14" s="174">
        <f t="shared" si="3"/>
        <v>0</v>
      </c>
      <c r="E14" s="174">
        <f t="shared" si="3"/>
        <v>-1567060.7999999998</v>
      </c>
      <c r="F14" s="174">
        <f t="shared" si="3"/>
        <v>-1667060.7999999998</v>
      </c>
      <c r="G14" s="174">
        <f t="shared" si="3"/>
        <v>-30874.608000000007</v>
      </c>
      <c r="H14" s="174">
        <f t="shared" si="3"/>
        <v>-1045555.083</v>
      </c>
      <c r="I14" s="174">
        <f t="shared" si="3"/>
        <v>-1042975.083</v>
      </c>
      <c r="J14" s="174">
        <f t="shared" si="3"/>
        <v>-135150.39099999983</v>
      </c>
      <c r="K14" s="174">
        <f t="shared" si="3"/>
        <v>-135150.39099999983</v>
      </c>
      <c r="L14" s="174">
        <f t="shared" si="3"/>
        <v>-135150.39099999983</v>
      </c>
      <c r="M14" s="174">
        <f t="shared" si="3"/>
        <v>-135150.39099999983</v>
      </c>
      <c r="N14" s="174">
        <f t="shared" si="3"/>
        <v>-135150.39099999983</v>
      </c>
      <c r="O14" s="174">
        <f t="shared" si="3"/>
        <v>-135150.39099999983</v>
      </c>
      <c r="P14" s="174">
        <f t="shared" si="3"/>
        <v>-135150.39099999983</v>
      </c>
      <c r="Q14" s="174">
        <f t="shared" si="3"/>
        <v>-135150.39099999983</v>
      </c>
      <c r="R14" s="174">
        <f t="shared" si="3"/>
        <v>-135150.39099999983</v>
      </c>
      <c r="S14" s="174">
        <f t="shared" si="3"/>
        <v>-135150.39099999983</v>
      </c>
      <c r="T14" s="174">
        <f t="shared" si="3"/>
        <v>-135150.39099999983</v>
      </c>
      <c r="U14" s="174">
        <f t="shared" si="3"/>
        <v>-135150.39099999983</v>
      </c>
      <c r="V14" s="174">
        <f t="shared" si="3"/>
        <v>-135150.39099999983</v>
      </c>
      <c r="W14" s="174">
        <f t="shared" si="3"/>
        <v>-135150.39099999983</v>
      </c>
      <c r="X14" s="174">
        <f t="shared" si="3"/>
        <v>-135150.39099999983</v>
      </c>
      <c r="Y14" s="174">
        <f t="shared" si="3"/>
        <v>-135150.39099999983</v>
      </c>
      <c r="Z14" s="174">
        <f t="shared" si="3"/>
        <v>-135150.39099999983</v>
      </c>
      <c r="AA14" s="174">
        <f t="shared" si="3"/>
        <v>-135150.39099999983</v>
      </c>
      <c r="AB14" s="174">
        <f t="shared" si="3"/>
        <v>-135150.39099999983</v>
      </c>
      <c r="AC14" s="174">
        <f t="shared" si="3"/>
        <v>-135150.39099999983</v>
      </c>
    </row>
    <row r="15" spans="1:29">
      <c r="A15" s="70" t="s">
        <v>63</v>
      </c>
      <c r="B15" s="213" t="e">
        <f>IRR(B14:AC14,-4%)</f>
        <v>#NUM!</v>
      </c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</row>
    <row r="16" spans="1:29" ht="27">
      <c r="A16" s="71" t="s">
        <v>64</v>
      </c>
      <c r="B16" s="215">
        <f>NPV(4%,B14:AC14)</f>
        <v>-5632847.2670352906</v>
      </c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</row>
    <row r="18" spans="1:1">
      <c r="A18" s="69" t="s">
        <v>91</v>
      </c>
    </row>
  </sheetData>
  <mergeCells count="2">
    <mergeCell ref="B15:AC15"/>
    <mergeCell ref="B16:AC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6"/>
  <sheetViews>
    <sheetView workbookViewId="0">
      <selection activeCell="B4" sqref="B4"/>
    </sheetView>
  </sheetViews>
  <sheetFormatPr defaultRowHeight="14.4"/>
  <cols>
    <col min="1" max="1" width="56.6640625" customWidth="1"/>
    <col min="2" max="2" width="31.33203125" customWidth="1"/>
  </cols>
  <sheetData>
    <row r="2" spans="1:2" ht="17.399999999999999">
      <c r="A2" s="48" t="s">
        <v>66</v>
      </c>
    </row>
    <row r="3" spans="1:2">
      <c r="A3" s="88"/>
      <c r="B3" s="88"/>
    </row>
    <row r="4" spans="1:2">
      <c r="A4" s="89" t="s">
        <v>26</v>
      </c>
      <c r="B4" s="90" t="e">
        <f>Investeeringud!#REF!</f>
        <v>#REF!</v>
      </c>
    </row>
    <row r="5" spans="1:2">
      <c r="A5" s="91" t="s">
        <v>74</v>
      </c>
      <c r="B5" s="92"/>
    </row>
    <row r="6" spans="1:2">
      <c r="A6" s="70" t="s">
        <v>75</v>
      </c>
      <c r="B6" s="84" t="e">
        <f>B4*B5</f>
        <v>#REF!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45"/>
  <sheetViews>
    <sheetView topLeftCell="A25" workbookViewId="0">
      <selection activeCell="B17" sqref="B17"/>
    </sheetView>
  </sheetViews>
  <sheetFormatPr defaultRowHeight="14.4"/>
  <cols>
    <col min="1" max="1" width="52.88671875" customWidth="1"/>
    <col min="2" max="2" width="44" customWidth="1"/>
  </cols>
  <sheetData>
    <row r="2" spans="1:2" ht="17.399999999999999">
      <c r="A2" s="48" t="s">
        <v>67</v>
      </c>
    </row>
    <row r="4" spans="1:2">
      <c r="A4" s="86" t="s">
        <v>79</v>
      </c>
      <c r="B4" s="87"/>
    </row>
    <row r="6" spans="1:2" ht="27">
      <c r="A6" s="76"/>
      <c r="B6" s="77" t="s">
        <v>78</v>
      </c>
    </row>
    <row r="7" spans="1:2">
      <c r="A7" s="78" t="s">
        <v>87</v>
      </c>
      <c r="B7" s="78">
        <f>' Tabel 1 '!B14</f>
        <v>4222223.451524416</v>
      </c>
    </row>
    <row r="8" spans="1:2">
      <c r="A8" s="80" t="s">
        <v>68</v>
      </c>
      <c r="B8" s="80">
        <f>'Tabel 2'!B47</f>
        <v>-1410623.8155108734</v>
      </c>
    </row>
    <row r="9" spans="1:2">
      <c r="A9" s="80" t="s">
        <v>69</v>
      </c>
      <c r="B9" s="81">
        <f>'Tabel 2'!B48</f>
        <v>-1410623.8155108734</v>
      </c>
    </row>
    <row r="10" spans="1:2">
      <c r="A10" s="80" t="s">
        <v>72</v>
      </c>
      <c r="B10" s="80">
        <f>' Tabel 1 '!B16</f>
        <v>0</v>
      </c>
    </row>
    <row r="11" spans="1:2">
      <c r="A11" s="80" t="s">
        <v>76</v>
      </c>
      <c r="B11" s="80">
        <f>' Tabel 1 '!B15</f>
        <v>0</v>
      </c>
    </row>
    <row r="12" spans="1:2">
      <c r="A12" s="78" t="s">
        <v>81</v>
      </c>
      <c r="B12" s="79">
        <f>B8-B9-B10+B11</f>
        <v>0</v>
      </c>
    </row>
    <row r="13" spans="1:2" ht="30" customHeight="1">
      <c r="A13" s="78" t="s">
        <v>77</v>
      </c>
      <c r="B13" s="79">
        <f>B7-B12</f>
        <v>4222223.451524416</v>
      </c>
    </row>
    <row r="16" spans="1:2">
      <c r="A16" s="82" t="s">
        <v>84</v>
      </c>
      <c r="B16" s="77" t="s">
        <v>85</v>
      </c>
    </row>
    <row r="17" spans="1:2" ht="27">
      <c r="A17" s="70" t="s">
        <v>82</v>
      </c>
      <c r="B17" s="83">
        <f>IF(B13/B7&lt;1,B13/B7,1)</f>
        <v>1</v>
      </c>
    </row>
    <row r="18" spans="1:2">
      <c r="A18" s="70" t="s">
        <v>26</v>
      </c>
      <c r="B18" s="84" t="e">
        <f>Investeeringud!#REF!</f>
        <v>#REF!</v>
      </c>
    </row>
    <row r="19" spans="1:2" ht="40.200000000000003">
      <c r="A19" s="70" t="s">
        <v>83</v>
      </c>
      <c r="B19" s="84" t="e">
        <f>IF(B17*B18&lt;B18,B17*B18,B18)</f>
        <v>#REF!</v>
      </c>
    </row>
    <row r="20" spans="1:2">
      <c r="A20" s="70" t="s">
        <v>74</v>
      </c>
      <c r="B20" s="85"/>
    </row>
    <row r="21" spans="1:2" ht="27">
      <c r="A21" s="70" t="s">
        <v>88</v>
      </c>
      <c r="B21" s="84" t="e">
        <f>B19*B20</f>
        <v>#REF!</v>
      </c>
    </row>
    <row r="28" spans="1:2">
      <c r="A28" s="86" t="s">
        <v>86</v>
      </c>
      <c r="B28" s="87"/>
    </row>
    <row r="30" spans="1:2" ht="27">
      <c r="A30" s="76"/>
      <c r="B30" s="77" t="s">
        <v>78</v>
      </c>
    </row>
    <row r="31" spans="1:2">
      <c r="A31" s="78" t="s">
        <v>87</v>
      </c>
      <c r="B31" s="78" t="e">
        <f>' Tabel 1 '!#REF!</f>
        <v>#REF!</v>
      </c>
    </row>
    <row r="32" spans="1:2">
      <c r="A32" s="80" t="s">
        <v>68</v>
      </c>
      <c r="B32" s="80" t="e">
        <f>'Tabel 2'!#REF!</f>
        <v>#REF!</v>
      </c>
    </row>
    <row r="33" spans="1:2">
      <c r="A33" s="80" t="s">
        <v>69</v>
      </c>
      <c r="B33" s="81" t="e">
        <f>'Tabel 2'!#REF!</f>
        <v>#REF!</v>
      </c>
    </row>
    <row r="34" spans="1:2">
      <c r="A34" s="80" t="s">
        <v>72</v>
      </c>
      <c r="B34" s="80" t="e">
        <f>' Tabel 1 '!#REF!</f>
        <v>#REF!</v>
      </c>
    </row>
    <row r="35" spans="1:2">
      <c r="A35" s="80" t="s">
        <v>76</v>
      </c>
      <c r="B35" s="80" t="e">
        <f>' Tabel 1 '!#REF!</f>
        <v>#REF!</v>
      </c>
    </row>
    <row r="36" spans="1:2">
      <c r="A36" s="78" t="s">
        <v>81</v>
      </c>
      <c r="B36" s="79" t="e">
        <f>B32-B33-B34+B35</f>
        <v>#REF!</v>
      </c>
    </row>
    <row r="37" spans="1:2" ht="40.200000000000003">
      <c r="A37" s="78" t="s">
        <v>77</v>
      </c>
      <c r="B37" s="79" t="e">
        <f>B31-B36</f>
        <v>#REF!</v>
      </c>
    </row>
    <row r="40" spans="1:2">
      <c r="A40" s="82" t="s">
        <v>84</v>
      </c>
      <c r="B40" s="77" t="s">
        <v>85</v>
      </c>
    </row>
    <row r="41" spans="1:2" ht="27">
      <c r="A41" s="70" t="s">
        <v>82</v>
      </c>
      <c r="B41" s="83" t="e">
        <f>IF(B37/B31&lt;1,B37/B31,1)</f>
        <v>#REF!</v>
      </c>
    </row>
    <row r="42" spans="1:2">
      <c r="A42" s="70" t="s">
        <v>26</v>
      </c>
      <c r="B42" s="84" t="e">
        <f>Investeeringud!#REF!</f>
        <v>#REF!</v>
      </c>
    </row>
    <row r="43" spans="1:2" ht="40.200000000000003">
      <c r="A43" s="70" t="s">
        <v>83</v>
      </c>
      <c r="B43" s="84" t="e">
        <f>IF(B41*B42&lt;B42,B41*B42,B42)</f>
        <v>#REF!</v>
      </c>
    </row>
    <row r="44" spans="1:2">
      <c r="A44" s="70" t="s">
        <v>74</v>
      </c>
      <c r="B44" s="85"/>
    </row>
    <row r="45" spans="1:2" ht="27">
      <c r="A45" s="70" t="s">
        <v>88</v>
      </c>
      <c r="B45" s="84" t="e">
        <f>B43*B44</f>
        <v>#REF!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8"/>
  <sheetViews>
    <sheetView workbookViewId="0">
      <selection activeCell="B29" sqref="B29"/>
    </sheetView>
  </sheetViews>
  <sheetFormatPr defaultRowHeight="14.4"/>
  <cols>
    <col min="1" max="1" width="37.109375" customWidth="1"/>
    <col min="2" max="2" width="18.44140625" customWidth="1"/>
    <col min="3" max="3" width="17.109375" customWidth="1"/>
    <col min="4" max="4" width="20" customWidth="1"/>
    <col min="5" max="5" width="18.109375" customWidth="1"/>
    <col min="6" max="6" width="15.44140625" customWidth="1"/>
    <col min="7" max="9" width="13.33203125" customWidth="1"/>
    <col min="10" max="10" width="17.33203125" customWidth="1"/>
    <col min="11" max="11" width="18.44140625" customWidth="1"/>
  </cols>
  <sheetData>
    <row r="2" spans="1:11" ht="17.399999999999999">
      <c r="A2" s="48" t="s">
        <v>163</v>
      </c>
    </row>
    <row r="6" spans="1:11" ht="15" thickBot="1">
      <c r="A6" s="158" t="s">
        <v>28</v>
      </c>
      <c r="B6" s="158">
        <v>2017</v>
      </c>
      <c r="C6" s="158">
        <f>B6+1</f>
        <v>2018</v>
      </c>
      <c r="D6" s="158">
        <f t="shared" ref="D6:G6" si="0">C6+1</f>
        <v>2019</v>
      </c>
      <c r="E6" s="158">
        <f t="shared" si="0"/>
        <v>2020</v>
      </c>
      <c r="F6" s="158">
        <f t="shared" si="0"/>
        <v>2021</v>
      </c>
      <c r="G6" s="158">
        <f t="shared" si="0"/>
        <v>2022</v>
      </c>
      <c r="H6" s="158">
        <f t="shared" ref="H6" si="1">G6+1</f>
        <v>2023</v>
      </c>
      <c r="I6" s="158">
        <f t="shared" ref="I6" si="2">H6+1</f>
        <v>2024</v>
      </c>
      <c r="J6" s="158">
        <f t="shared" ref="J6" si="3">I6+1</f>
        <v>2025</v>
      </c>
      <c r="K6" s="158" t="s">
        <v>29</v>
      </c>
    </row>
    <row r="7" spans="1:11" ht="15" thickTop="1">
      <c r="A7" s="157" t="s">
        <v>41</v>
      </c>
      <c r="B7" s="157">
        <f>Eeldused!B8</f>
        <v>0</v>
      </c>
      <c r="C7" s="157">
        <f>Eeldused!C8</f>
        <v>0</v>
      </c>
      <c r="D7" s="157">
        <f>Eeldused!D8</f>
        <v>0</v>
      </c>
      <c r="E7" s="157">
        <f>Eeldused!E8</f>
        <v>1567060.7999999998</v>
      </c>
      <c r="F7" s="157">
        <f>Eeldused!F8</f>
        <v>1667060.7999999998</v>
      </c>
      <c r="G7" s="157">
        <f>Eeldused!G8</f>
        <v>0</v>
      </c>
      <c r="H7" s="157">
        <f>Eeldused!H8</f>
        <v>1014680.475</v>
      </c>
      <c r="I7" s="157">
        <f>Eeldused!I8</f>
        <v>1014680.475</v>
      </c>
      <c r="J7" s="157">
        <f>Eeldused!J8</f>
        <v>0</v>
      </c>
      <c r="K7" s="115">
        <f t="shared" ref="K7" si="4">SUM(B7:J7)</f>
        <v>5263482.5499999989</v>
      </c>
    </row>
    <row r="8" spans="1:11">
      <c r="A8" s="159" t="s">
        <v>30</v>
      </c>
      <c r="B8" s="160">
        <f t="shared" ref="B8:K8" si="5">SUM(B7:B7)</f>
        <v>0</v>
      </c>
      <c r="C8" s="160">
        <f t="shared" si="5"/>
        <v>0</v>
      </c>
      <c r="D8" s="160">
        <f t="shared" si="5"/>
        <v>0</v>
      </c>
      <c r="E8" s="160">
        <f t="shared" si="5"/>
        <v>1567060.7999999998</v>
      </c>
      <c r="F8" s="160">
        <f t="shared" si="5"/>
        <v>1667060.7999999998</v>
      </c>
      <c r="G8" s="160">
        <f t="shared" si="5"/>
        <v>0</v>
      </c>
      <c r="H8" s="160">
        <f t="shared" si="5"/>
        <v>1014680.475</v>
      </c>
      <c r="I8" s="160">
        <f t="shared" si="5"/>
        <v>1014680.475</v>
      </c>
      <c r="J8" s="160">
        <f t="shared" si="5"/>
        <v>0</v>
      </c>
      <c r="K8" s="160">
        <f t="shared" si="5"/>
        <v>5263482.5499999989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20D67-3094-4B2D-9490-142B9B66FFAA}">
  <dimension ref="A1:AD66"/>
  <sheetViews>
    <sheetView zoomScale="70" zoomScaleNormal="70" workbookViewId="0">
      <selection activeCell="D20" sqref="D20"/>
    </sheetView>
  </sheetViews>
  <sheetFormatPr defaultRowHeight="14.4"/>
  <cols>
    <col min="1" max="1" width="31.6640625" bestFit="1" customWidth="1"/>
    <col min="2" max="2" width="11.6640625" bestFit="1" customWidth="1"/>
    <col min="11" max="11" width="9.77734375" bestFit="1" customWidth="1"/>
  </cols>
  <sheetData>
    <row r="1" spans="1:30">
      <c r="A1" s="116" t="s">
        <v>106</v>
      </c>
      <c r="B1" s="116"/>
    </row>
    <row r="3" spans="1:30" ht="15" thickBot="1">
      <c r="A3" s="119"/>
      <c r="B3" s="120" t="s">
        <v>232</v>
      </c>
      <c r="C3" s="120">
        <v>2017</v>
      </c>
      <c r="D3" s="120">
        <f>C3+1</f>
        <v>2018</v>
      </c>
      <c r="E3" s="120">
        <f t="shared" ref="E3:AD3" si="0">D3+1</f>
        <v>2019</v>
      </c>
      <c r="F3" s="120">
        <f t="shared" si="0"/>
        <v>2020</v>
      </c>
      <c r="G3" s="120">
        <f t="shared" si="0"/>
        <v>2021</v>
      </c>
      <c r="H3" s="120">
        <f t="shared" si="0"/>
        <v>2022</v>
      </c>
      <c r="I3" s="120">
        <f t="shared" si="0"/>
        <v>2023</v>
      </c>
      <c r="J3" s="120">
        <f t="shared" si="0"/>
        <v>2024</v>
      </c>
      <c r="K3" s="120">
        <f t="shared" si="0"/>
        <v>2025</v>
      </c>
      <c r="L3" s="120">
        <f t="shared" si="0"/>
        <v>2026</v>
      </c>
      <c r="M3" s="120">
        <f t="shared" si="0"/>
        <v>2027</v>
      </c>
      <c r="N3" s="120">
        <f t="shared" si="0"/>
        <v>2028</v>
      </c>
      <c r="O3" s="120">
        <f t="shared" si="0"/>
        <v>2029</v>
      </c>
      <c r="P3" s="120">
        <f t="shared" si="0"/>
        <v>2030</v>
      </c>
      <c r="Q3" s="120">
        <f t="shared" si="0"/>
        <v>2031</v>
      </c>
      <c r="R3" s="120">
        <f t="shared" si="0"/>
        <v>2032</v>
      </c>
      <c r="S3" s="120">
        <f t="shared" si="0"/>
        <v>2033</v>
      </c>
      <c r="T3" s="120">
        <f t="shared" si="0"/>
        <v>2034</v>
      </c>
      <c r="U3" s="120">
        <f t="shared" si="0"/>
        <v>2035</v>
      </c>
      <c r="V3" s="120">
        <f t="shared" si="0"/>
        <v>2036</v>
      </c>
      <c r="W3" s="120">
        <f t="shared" si="0"/>
        <v>2037</v>
      </c>
      <c r="X3" s="120">
        <f t="shared" si="0"/>
        <v>2038</v>
      </c>
      <c r="Y3" s="120">
        <f t="shared" si="0"/>
        <v>2039</v>
      </c>
      <c r="Z3" s="120">
        <f t="shared" si="0"/>
        <v>2040</v>
      </c>
      <c r="AA3" s="120">
        <f t="shared" si="0"/>
        <v>2041</v>
      </c>
      <c r="AB3" s="120">
        <f t="shared" si="0"/>
        <v>2042</v>
      </c>
      <c r="AC3" s="120">
        <f t="shared" si="0"/>
        <v>2043</v>
      </c>
      <c r="AD3" s="120">
        <f t="shared" si="0"/>
        <v>2044</v>
      </c>
    </row>
    <row r="4" spans="1:30" ht="15" thickTop="1">
      <c r="A4" s="197" t="s">
        <v>164</v>
      </c>
      <c r="B4">
        <v>1</v>
      </c>
      <c r="C4" s="57"/>
      <c r="D4" s="57"/>
      <c r="E4" s="57">
        <v>22786</v>
      </c>
      <c r="F4" s="134">
        <f>E4</f>
        <v>22786</v>
      </c>
      <c r="G4" s="134">
        <f t="shared" ref="G4:AD4" si="1">F4</f>
        <v>22786</v>
      </c>
      <c r="H4" s="134">
        <f t="shared" si="1"/>
        <v>22786</v>
      </c>
      <c r="I4" s="134">
        <f t="shared" si="1"/>
        <v>22786</v>
      </c>
      <c r="J4" s="134">
        <f t="shared" si="1"/>
        <v>22786</v>
      </c>
      <c r="K4" s="134">
        <f t="shared" si="1"/>
        <v>22786</v>
      </c>
      <c r="L4" s="134">
        <f t="shared" si="1"/>
        <v>22786</v>
      </c>
      <c r="M4" s="134">
        <f t="shared" si="1"/>
        <v>22786</v>
      </c>
      <c r="N4" s="134">
        <f t="shared" si="1"/>
        <v>22786</v>
      </c>
      <c r="O4" s="134">
        <f t="shared" si="1"/>
        <v>22786</v>
      </c>
      <c r="P4" s="134">
        <f t="shared" si="1"/>
        <v>22786</v>
      </c>
      <c r="Q4" s="134">
        <f t="shared" si="1"/>
        <v>22786</v>
      </c>
      <c r="R4" s="134">
        <f t="shared" si="1"/>
        <v>22786</v>
      </c>
      <c r="S4" s="134">
        <f t="shared" si="1"/>
        <v>22786</v>
      </c>
      <c r="T4" s="134">
        <f t="shared" si="1"/>
        <v>22786</v>
      </c>
      <c r="U4" s="134">
        <f t="shared" si="1"/>
        <v>22786</v>
      </c>
      <c r="V4" s="134">
        <f t="shared" si="1"/>
        <v>22786</v>
      </c>
      <c r="W4" s="134">
        <f t="shared" si="1"/>
        <v>22786</v>
      </c>
      <c r="X4" s="134">
        <f t="shared" si="1"/>
        <v>22786</v>
      </c>
      <c r="Y4" s="134">
        <f t="shared" si="1"/>
        <v>22786</v>
      </c>
      <c r="Z4" s="134">
        <f t="shared" si="1"/>
        <v>22786</v>
      </c>
      <c r="AA4" s="134">
        <f t="shared" si="1"/>
        <v>22786</v>
      </c>
      <c r="AB4" s="134">
        <f t="shared" si="1"/>
        <v>22786</v>
      </c>
      <c r="AC4" s="134">
        <f t="shared" si="1"/>
        <v>22786</v>
      </c>
      <c r="AD4" s="134">
        <f t="shared" si="1"/>
        <v>22786</v>
      </c>
    </row>
    <row r="5" spans="1:30">
      <c r="A5" s="197" t="s">
        <v>165</v>
      </c>
      <c r="B5">
        <v>1</v>
      </c>
      <c r="C5" s="57"/>
      <c r="D5" s="57"/>
      <c r="E5" s="57">
        <v>20100</v>
      </c>
      <c r="F5" s="134">
        <f t="shared" ref="F5:AD5" si="2">E5</f>
        <v>20100</v>
      </c>
      <c r="G5" s="134">
        <f t="shared" si="2"/>
        <v>20100</v>
      </c>
      <c r="H5" s="134">
        <f t="shared" si="2"/>
        <v>20100</v>
      </c>
      <c r="I5" s="134">
        <f t="shared" si="2"/>
        <v>20100</v>
      </c>
      <c r="J5" s="134">
        <f t="shared" si="2"/>
        <v>20100</v>
      </c>
      <c r="K5" s="134">
        <f t="shared" si="2"/>
        <v>20100</v>
      </c>
      <c r="L5" s="134">
        <f t="shared" si="2"/>
        <v>20100</v>
      </c>
      <c r="M5" s="134">
        <f t="shared" si="2"/>
        <v>20100</v>
      </c>
      <c r="N5" s="134">
        <f t="shared" si="2"/>
        <v>20100</v>
      </c>
      <c r="O5" s="134">
        <f t="shared" si="2"/>
        <v>20100</v>
      </c>
      <c r="P5" s="134">
        <f t="shared" si="2"/>
        <v>20100</v>
      </c>
      <c r="Q5" s="134">
        <f t="shared" si="2"/>
        <v>20100</v>
      </c>
      <c r="R5" s="134">
        <f t="shared" si="2"/>
        <v>20100</v>
      </c>
      <c r="S5" s="134">
        <f t="shared" si="2"/>
        <v>20100</v>
      </c>
      <c r="T5" s="134">
        <f t="shared" si="2"/>
        <v>20100</v>
      </c>
      <c r="U5" s="134">
        <f t="shared" si="2"/>
        <v>20100</v>
      </c>
      <c r="V5" s="134">
        <f t="shared" si="2"/>
        <v>20100</v>
      </c>
      <c r="W5" s="134">
        <f t="shared" si="2"/>
        <v>20100</v>
      </c>
      <c r="X5" s="134">
        <f t="shared" si="2"/>
        <v>20100</v>
      </c>
      <c r="Y5" s="134">
        <f t="shared" si="2"/>
        <v>20100</v>
      </c>
      <c r="Z5" s="134">
        <f t="shared" si="2"/>
        <v>20100</v>
      </c>
      <c r="AA5" s="134">
        <f t="shared" si="2"/>
        <v>20100</v>
      </c>
      <c r="AB5" s="134">
        <f t="shared" si="2"/>
        <v>20100</v>
      </c>
      <c r="AC5" s="134">
        <f t="shared" si="2"/>
        <v>20100</v>
      </c>
      <c r="AD5" s="134">
        <f t="shared" si="2"/>
        <v>20100</v>
      </c>
    </row>
    <row r="6" spans="1:30">
      <c r="A6" s="197" t="s">
        <v>166</v>
      </c>
      <c r="B6">
        <v>12</v>
      </c>
      <c r="C6" s="57"/>
      <c r="D6" s="57"/>
      <c r="E6" s="57">
        <v>223914</v>
      </c>
      <c r="F6" s="134">
        <f t="shared" ref="F6:AD6" si="3">E6</f>
        <v>223914</v>
      </c>
      <c r="G6" s="134">
        <f t="shared" si="3"/>
        <v>223914</v>
      </c>
      <c r="H6" s="134">
        <f t="shared" si="3"/>
        <v>223914</v>
      </c>
      <c r="I6" s="134">
        <f t="shared" si="3"/>
        <v>223914</v>
      </c>
      <c r="J6" s="134">
        <f t="shared" si="3"/>
        <v>223914</v>
      </c>
      <c r="K6" s="134">
        <f t="shared" si="3"/>
        <v>223914</v>
      </c>
      <c r="L6" s="134">
        <f t="shared" si="3"/>
        <v>223914</v>
      </c>
      <c r="M6" s="134">
        <f t="shared" si="3"/>
        <v>223914</v>
      </c>
      <c r="N6" s="134">
        <f t="shared" si="3"/>
        <v>223914</v>
      </c>
      <c r="O6" s="134">
        <f t="shared" si="3"/>
        <v>223914</v>
      </c>
      <c r="P6" s="134">
        <f t="shared" si="3"/>
        <v>223914</v>
      </c>
      <c r="Q6" s="134">
        <f t="shared" si="3"/>
        <v>223914</v>
      </c>
      <c r="R6" s="134">
        <f t="shared" si="3"/>
        <v>223914</v>
      </c>
      <c r="S6" s="134">
        <f t="shared" si="3"/>
        <v>223914</v>
      </c>
      <c r="T6" s="134">
        <f t="shared" si="3"/>
        <v>223914</v>
      </c>
      <c r="U6" s="134">
        <f t="shared" si="3"/>
        <v>223914</v>
      </c>
      <c r="V6" s="134">
        <f t="shared" si="3"/>
        <v>223914</v>
      </c>
      <c r="W6" s="134">
        <f t="shared" si="3"/>
        <v>223914</v>
      </c>
      <c r="X6" s="134">
        <f t="shared" si="3"/>
        <v>223914</v>
      </c>
      <c r="Y6" s="134">
        <f t="shared" si="3"/>
        <v>223914</v>
      </c>
      <c r="Z6" s="134">
        <f t="shared" si="3"/>
        <v>223914</v>
      </c>
      <c r="AA6" s="134">
        <f t="shared" si="3"/>
        <v>223914</v>
      </c>
      <c r="AB6" s="134">
        <f t="shared" si="3"/>
        <v>223914</v>
      </c>
      <c r="AC6" s="134">
        <f t="shared" si="3"/>
        <v>223914</v>
      </c>
      <c r="AD6" s="134">
        <f t="shared" si="3"/>
        <v>223914</v>
      </c>
    </row>
    <row r="7" spans="1:30">
      <c r="A7" s="197" t="s">
        <v>167</v>
      </c>
      <c r="B7">
        <v>6</v>
      </c>
      <c r="C7" s="57"/>
      <c r="D7" s="57"/>
      <c r="E7" s="57">
        <v>66893</v>
      </c>
      <c r="F7" s="134">
        <f t="shared" ref="F7:AD7" si="4">E7</f>
        <v>66893</v>
      </c>
      <c r="G7" s="134">
        <f t="shared" si="4"/>
        <v>66893</v>
      </c>
      <c r="H7" s="134">
        <f t="shared" si="4"/>
        <v>66893</v>
      </c>
      <c r="I7" s="134">
        <f t="shared" si="4"/>
        <v>66893</v>
      </c>
      <c r="J7" s="134">
        <f t="shared" si="4"/>
        <v>66893</v>
      </c>
      <c r="K7" s="134">
        <f t="shared" si="4"/>
        <v>66893</v>
      </c>
      <c r="L7" s="134">
        <f t="shared" si="4"/>
        <v>66893</v>
      </c>
      <c r="M7" s="134">
        <f t="shared" si="4"/>
        <v>66893</v>
      </c>
      <c r="N7" s="134">
        <f t="shared" si="4"/>
        <v>66893</v>
      </c>
      <c r="O7" s="134">
        <f t="shared" si="4"/>
        <v>66893</v>
      </c>
      <c r="P7" s="134">
        <f t="shared" si="4"/>
        <v>66893</v>
      </c>
      <c r="Q7" s="134">
        <f t="shared" si="4"/>
        <v>66893</v>
      </c>
      <c r="R7" s="134">
        <f t="shared" si="4"/>
        <v>66893</v>
      </c>
      <c r="S7" s="134">
        <f t="shared" si="4"/>
        <v>66893</v>
      </c>
      <c r="T7" s="134">
        <f t="shared" si="4"/>
        <v>66893</v>
      </c>
      <c r="U7" s="134">
        <f t="shared" si="4"/>
        <v>66893</v>
      </c>
      <c r="V7" s="134">
        <f t="shared" si="4"/>
        <v>66893</v>
      </c>
      <c r="W7" s="134">
        <f t="shared" si="4"/>
        <v>66893</v>
      </c>
      <c r="X7" s="134">
        <f t="shared" si="4"/>
        <v>66893</v>
      </c>
      <c r="Y7" s="134">
        <f t="shared" si="4"/>
        <v>66893</v>
      </c>
      <c r="Z7" s="134">
        <f t="shared" si="4"/>
        <v>66893</v>
      </c>
      <c r="AA7" s="134">
        <f t="shared" si="4"/>
        <v>66893</v>
      </c>
      <c r="AB7" s="134">
        <f t="shared" si="4"/>
        <v>66893</v>
      </c>
      <c r="AC7" s="134">
        <f t="shared" si="4"/>
        <v>66893</v>
      </c>
      <c r="AD7" s="134">
        <f t="shared" si="4"/>
        <v>66893</v>
      </c>
    </row>
    <row r="8" spans="1:30">
      <c r="A8" s="197" t="s">
        <v>168</v>
      </c>
      <c r="B8">
        <v>0.75</v>
      </c>
      <c r="C8" s="57"/>
      <c r="D8" s="57"/>
      <c r="E8" s="57">
        <v>13568</v>
      </c>
      <c r="F8" s="134">
        <f t="shared" ref="F8:AD8" si="5">E8</f>
        <v>13568</v>
      </c>
      <c r="G8" s="134">
        <f t="shared" si="5"/>
        <v>13568</v>
      </c>
      <c r="H8" s="134">
        <f t="shared" si="5"/>
        <v>13568</v>
      </c>
      <c r="I8" s="134">
        <f t="shared" si="5"/>
        <v>13568</v>
      </c>
      <c r="J8" s="134">
        <f t="shared" si="5"/>
        <v>13568</v>
      </c>
      <c r="K8" s="134">
        <f t="shared" si="5"/>
        <v>13568</v>
      </c>
      <c r="L8" s="134">
        <f t="shared" si="5"/>
        <v>13568</v>
      </c>
      <c r="M8" s="134">
        <f t="shared" si="5"/>
        <v>13568</v>
      </c>
      <c r="N8" s="134">
        <f t="shared" si="5"/>
        <v>13568</v>
      </c>
      <c r="O8" s="134">
        <f t="shared" si="5"/>
        <v>13568</v>
      </c>
      <c r="P8" s="134">
        <f t="shared" si="5"/>
        <v>13568</v>
      </c>
      <c r="Q8" s="134">
        <f t="shared" si="5"/>
        <v>13568</v>
      </c>
      <c r="R8" s="134">
        <f t="shared" si="5"/>
        <v>13568</v>
      </c>
      <c r="S8" s="134">
        <f t="shared" si="5"/>
        <v>13568</v>
      </c>
      <c r="T8" s="134">
        <f t="shared" si="5"/>
        <v>13568</v>
      </c>
      <c r="U8" s="134">
        <f t="shared" si="5"/>
        <v>13568</v>
      </c>
      <c r="V8" s="134">
        <f t="shared" si="5"/>
        <v>13568</v>
      </c>
      <c r="W8" s="134">
        <f t="shared" si="5"/>
        <v>13568</v>
      </c>
      <c r="X8" s="134">
        <f t="shared" si="5"/>
        <v>13568</v>
      </c>
      <c r="Y8" s="134">
        <f t="shared" si="5"/>
        <v>13568</v>
      </c>
      <c r="Z8" s="134">
        <f t="shared" si="5"/>
        <v>13568</v>
      </c>
      <c r="AA8" s="134">
        <f t="shared" si="5"/>
        <v>13568</v>
      </c>
      <c r="AB8" s="134">
        <f t="shared" si="5"/>
        <v>13568</v>
      </c>
      <c r="AC8" s="134">
        <f t="shared" si="5"/>
        <v>13568</v>
      </c>
      <c r="AD8" s="134">
        <f t="shared" si="5"/>
        <v>13568</v>
      </c>
    </row>
    <row r="9" spans="1:30">
      <c r="A9" s="197" t="s">
        <v>169</v>
      </c>
      <c r="B9">
        <v>0.75</v>
      </c>
      <c r="C9" s="57"/>
      <c r="D9" s="57"/>
      <c r="E9" s="57">
        <v>13568</v>
      </c>
      <c r="F9" s="134">
        <f t="shared" ref="F9:AD9" si="6">E9</f>
        <v>13568</v>
      </c>
      <c r="G9" s="134">
        <f t="shared" si="6"/>
        <v>13568</v>
      </c>
      <c r="H9" s="134">
        <f t="shared" si="6"/>
        <v>13568</v>
      </c>
      <c r="I9" s="134">
        <f t="shared" si="6"/>
        <v>13568</v>
      </c>
      <c r="J9" s="134">
        <f t="shared" si="6"/>
        <v>13568</v>
      </c>
      <c r="K9" s="134">
        <f t="shared" si="6"/>
        <v>13568</v>
      </c>
      <c r="L9" s="134">
        <f t="shared" si="6"/>
        <v>13568</v>
      </c>
      <c r="M9" s="134">
        <f t="shared" si="6"/>
        <v>13568</v>
      </c>
      <c r="N9" s="134">
        <f t="shared" si="6"/>
        <v>13568</v>
      </c>
      <c r="O9" s="134">
        <f t="shared" si="6"/>
        <v>13568</v>
      </c>
      <c r="P9" s="134">
        <f t="shared" si="6"/>
        <v>13568</v>
      </c>
      <c r="Q9" s="134">
        <f t="shared" si="6"/>
        <v>13568</v>
      </c>
      <c r="R9" s="134">
        <f t="shared" si="6"/>
        <v>13568</v>
      </c>
      <c r="S9" s="134">
        <f t="shared" si="6"/>
        <v>13568</v>
      </c>
      <c r="T9" s="134">
        <f t="shared" si="6"/>
        <v>13568</v>
      </c>
      <c r="U9" s="134">
        <f t="shared" si="6"/>
        <v>13568</v>
      </c>
      <c r="V9" s="134">
        <f t="shared" si="6"/>
        <v>13568</v>
      </c>
      <c r="W9" s="134">
        <f t="shared" si="6"/>
        <v>13568</v>
      </c>
      <c r="X9" s="134">
        <f t="shared" si="6"/>
        <v>13568</v>
      </c>
      <c r="Y9" s="134">
        <f t="shared" si="6"/>
        <v>13568</v>
      </c>
      <c r="Z9" s="134">
        <f t="shared" si="6"/>
        <v>13568</v>
      </c>
      <c r="AA9" s="134">
        <f t="shared" si="6"/>
        <v>13568</v>
      </c>
      <c r="AB9" s="134">
        <f t="shared" si="6"/>
        <v>13568</v>
      </c>
      <c r="AC9" s="134">
        <f t="shared" si="6"/>
        <v>13568</v>
      </c>
      <c r="AD9" s="134">
        <f t="shared" si="6"/>
        <v>13568</v>
      </c>
    </row>
    <row r="10" spans="1:30">
      <c r="A10" s="197" t="s">
        <v>170</v>
      </c>
      <c r="B10">
        <v>0.25</v>
      </c>
      <c r="C10" s="57"/>
      <c r="D10" s="57"/>
      <c r="E10" s="57">
        <v>4523</v>
      </c>
      <c r="F10" s="134">
        <f t="shared" ref="F10:AD10" si="7">E10</f>
        <v>4523</v>
      </c>
      <c r="G10" s="134">
        <f t="shared" si="7"/>
        <v>4523</v>
      </c>
      <c r="H10" s="134">
        <f t="shared" si="7"/>
        <v>4523</v>
      </c>
      <c r="I10" s="134">
        <f t="shared" si="7"/>
        <v>4523</v>
      </c>
      <c r="J10" s="134">
        <f t="shared" si="7"/>
        <v>4523</v>
      </c>
      <c r="K10" s="134">
        <f t="shared" si="7"/>
        <v>4523</v>
      </c>
      <c r="L10" s="134">
        <f t="shared" si="7"/>
        <v>4523</v>
      </c>
      <c r="M10" s="134">
        <f t="shared" si="7"/>
        <v>4523</v>
      </c>
      <c r="N10" s="134">
        <f t="shared" si="7"/>
        <v>4523</v>
      </c>
      <c r="O10" s="134">
        <f t="shared" si="7"/>
        <v>4523</v>
      </c>
      <c r="P10" s="134">
        <f t="shared" si="7"/>
        <v>4523</v>
      </c>
      <c r="Q10" s="134">
        <f t="shared" si="7"/>
        <v>4523</v>
      </c>
      <c r="R10" s="134">
        <f t="shared" si="7"/>
        <v>4523</v>
      </c>
      <c r="S10" s="134">
        <f t="shared" si="7"/>
        <v>4523</v>
      </c>
      <c r="T10" s="134">
        <f t="shared" si="7"/>
        <v>4523</v>
      </c>
      <c r="U10" s="134">
        <f t="shared" si="7"/>
        <v>4523</v>
      </c>
      <c r="V10" s="134">
        <f t="shared" si="7"/>
        <v>4523</v>
      </c>
      <c r="W10" s="134">
        <f t="shared" si="7"/>
        <v>4523</v>
      </c>
      <c r="X10" s="134">
        <f t="shared" si="7"/>
        <v>4523</v>
      </c>
      <c r="Y10" s="134">
        <f t="shared" si="7"/>
        <v>4523</v>
      </c>
      <c r="Z10" s="134">
        <f t="shared" si="7"/>
        <v>4523</v>
      </c>
      <c r="AA10" s="134">
        <f t="shared" si="7"/>
        <v>4523</v>
      </c>
      <c r="AB10" s="134">
        <f t="shared" si="7"/>
        <v>4523</v>
      </c>
      <c r="AC10" s="134">
        <f t="shared" si="7"/>
        <v>4523</v>
      </c>
      <c r="AD10" s="134">
        <f t="shared" si="7"/>
        <v>4523</v>
      </c>
    </row>
    <row r="11" spans="1:30">
      <c r="A11" s="197" t="s">
        <v>171</v>
      </c>
      <c r="B11">
        <v>1</v>
      </c>
      <c r="C11" s="57"/>
      <c r="D11" s="57"/>
      <c r="E11" s="57">
        <v>20100</v>
      </c>
      <c r="F11" s="134">
        <f t="shared" ref="F11:AD11" si="8">E11</f>
        <v>20100</v>
      </c>
      <c r="G11" s="134">
        <f t="shared" si="8"/>
        <v>20100</v>
      </c>
      <c r="H11" s="134">
        <f t="shared" si="8"/>
        <v>20100</v>
      </c>
      <c r="I11" s="134">
        <f t="shared" si="8"/>
        <v>20100</v>
      </c>
      <c r="J11" s="134">
        <f t="shared" si="8"/>
        <v>20100</v>
      </c>
      <c r="K11" s="134">
        <f t="shared" si="8"/>
        <v>20100</v>
      </c>
      <c r="L11" s="134">
        <f t="shared" si="8"/>
        <v>20100</v>
      </c>
      <c r="M11" s="134">
        <f t="shared" si="8"/>
        <v>20100</v>
      </c>
      <c r="N11" s="134">
        <f t="shared" si="8"/>
        <v>20100</v>
      </c>
      <c r="O11" s="134">
        <f t="shared" si="8"/>
        <v>20100</v>
      </c>
      <c r="P11" s="134">
        <f t="shared" si="8"/>
        <v>20100</v>
      </c>
      <c r="Q11" s="134">
        <f t="shared" si="8"/>
        <v>20100</v>
      </c>
      <c r="R11" s="134">
        <f t="shared" si="8"/>
        <v>20100</v>
      </c>
      <c r="S11" s="134">
        <f t="shared" si="8"/>
        <v>20100</v>
      </c>
      <c r="T11" s="134">
        <f t="shared" si="8"/>
        <v>20100</v>
      </c>
      <c r="U11" s="134">
        <f t="shared" si="8"/>
        <v>20100</v>
      </c>
      <c r="V11" s="134">
        <f t="shared" si="8"/>
        <v>20100</v>
      </c>
      <c r="W11" s="134">
        <f t="shared" si="8"/>
        <v>20100</v>
      </c>
      <c r="X11" s="134">
        <f t="shared" si="8"/>
        <v>20100</v>
      </c>
      <c r="Y11" s="134">
        <f t="shared" si="8"/>
        <v>20100</v>
      </c>
      <c r="Z11" s="134">
        <f t="shared" si="8"/>
        <v>20100</v>
      </c>
      <c r="AA11" s="134">
        <f t="shared" si="8"/>
        <v>20100</v>
      </c>
      <c r="AB11" s="134">
        <f t="shared" si="8"/>
        <v>20100</v>
      </c>
      <c r="AC11" s="134">
        <f t="shared" si="8"/>
        <v>20100</v>
      </c>
      <c r="AD11" s="134">
        <f t="shared" si="8"/>
        <v>20100</v>
      </c>
    </row>
    <row r="12" spans="1:30">
      <c r="A12" s="197" t="s">
        <v>174</v>
      </c>
      <c r="B12" s="57">
        <v>1</v>
      </c>
      <c r="C12" s="57"/>
      <c r="D12" s="57"/>
      <c r="E12" s="57">
        <v>12543</v>
      </c>
      <c r="F12" s="134">
        <f t="shared" ref="F12:AD12" si="9">E12</f>
        <v>12543</v>
      </c>
      <c r="G12" s="134">
        <f t="shared" si="9"/>
        <v>12543</v>
      </c>
      <c r="H12" s="134">
        <f t="shared" si="9"/>
        <v>12543</v>
      </c>
      <c r="I12" s="134">
        <f t="shared" si="9"/>
        <v>12543</v>
      </c>
      <c r="J12" s="134">
        <f t="shared" si="9"/>
        <v>12543</v>
      </c>
      <c r="K12" s="134">
        <f t="shared" si="9"/>
        <v>12543</v>
      </c>
      <c r="L12" s="134">
        <f t="shared" si="9"/>
        <v>12543</v>
      </c>
      <c r="M12" s="134">
        <f t="shared" si="9"/>
        <v>12543</v>
      </c>
      <c r="N12" s="134">
        <f t="shared" si="9"/>
        <v>12543</v>
      </c>
      <c r="O12" s="134">
        <f t="shared" si="9"/>
        <v>12543</v>
      </c>
      <c r="P12" s="134">
        <f t="shared" si="9"/>
        <v>12543</v>
      </c>
      <c r="Q12" s="134">
        <f t="shared" si="9"/>
        <v>12543</v>
      </c>
      <c r="R12" s="134">
        <f t="shared" si="9"/>
        <v>12543</v>
      </c>
      <c r="S12" s="134">
        <f t="shared" si="9"/>
        <v>12543</v>
      </c>
      <c r="T12" s="134">
        <f t="shared" si="9"/>
        <v>12543</v>
      </c>
      <c r="U12" s="134">
        <f t="shared" si="9"/>
        <v>12543</v>
      </c>
      <c r="V12" s="134">
        <f t="shared" si="9"/>
        <v>12543</v>
      </c>
      <c r="W12" s="134">
        <f t="shared" si="9"/>
        <v>12543</v>
      </c>
      <c r="X12" s="134">
        <f t="shared" si="9"/>
        <v>12543</v>
      </c>
      <c r="Y12" s="134">
        <f t="shared" si="9"/>
        <v>12543</v>
      </c>
      <c r="Z12" s="134">
        <f t="shared" si="9"/>
        <v>12543</v>
      </c>
      <c r="AA12" s="134">
        <f t="shared" si="9"/>
        <v>12543</v>
      </c>
      <c r="AB12" s="134">
        <f t="shared" si="9"/>
        <v>12543</v>
      </c>
      <c r="AC12" s="134">
        <f t="shared" si="9"/>
        <v>12543</v>
      </c>
      <c r="AD12" s="134">
        <f t="shared" si="9"/>
        <v>12543</v>
      </c>
    </row>
    <row r="13" spans="1:30">
      <c r="A13" s="197" t="s">
        <v>176</v>
      </c>
      <c r="B13">
        <v>0.5</v>
      </c>
      <c r="C13" s="57"/>
      <c r="D13" s="57"/>
      <c r="E13" s="57">
        <v>6215</v>
      </c>
      <c r="F13" s="134">
        <f t="shared" ref="F13:AD13" si="10">E13</f>
        <v>6215</v>
      </c>
      <c r="G13" s="134">
        <f t="shared" si="10"/>
        <v>6215</v>
      </c>
      <c r="H13" s="134">
        <f t="shared" si="10"/>
        <v>6215</v>
      </c>
      <c r="I13" s="134">
        <f t="shared" si="10"/>
        <v>6215</v>
      </c>
      <c r="J13" s="134">
        <f t="shared" si="10"/>
        <v>6215</v>
      </c>
      <c r="K13" s="134">
        <f t="shared" si="10"/>
        <v>6215</v>
      </c>
      <c r="L13" s="134">
        <f t="shared" si="10"/>
        <v>6215</v>
      </c>
      <c r="M13" s="134">
        <f t="shared" si="10"/>
        <v>6215</v>
      </c>
      <c r="N13" s="134">
        <f t="shared" si="10"/>
        <v>6215</v>
      </c>
      <c r="O13" s="134">
        <f t="shared" si="10"/>
        <v>6215</v>
      </c>
      <c r="P13" s="134">
        <f t="shared" si="10"/>
        <v>6215</v>
      </c>
      <c r="Q13" s="134">
        <f t="shared" si="10"/>
        <v>6215</v>
      </c>
      <c r="R13" s="134">
        <f t="shared" si="10"/>
        <v>6215</v>
      </c>
      <c r="S13" s="134">
        <f t="shared" si="10"/>
        <v>6215</v>
      </c>
      <c r="T13" s="134">
        <f t="shared" si="10"/>
        <v>6215</v>
      </c>
      <c r="U13" s="134">
        <f t="shared" si="10"/>
        <v>6215</v>
      </c>
      <c r="V13" s="134">
        <f t="shared" si="10"/>
        <v>6215</v>
      </c>
      <c r="W13" s="134">
        <f t="shared" si="10"/>
        <v>6215</v>
      </c>
      <c r="X13" s="134">
        <f t="shared" si="10"/>
        <v>6215</v>
      </c>
      <c r="Y13" s="134">
        <f t="shared" si="10"/>
        <v>6215</v>
      </c>
      <c r="Z13" s="134">
        <f t="shared" si="10"/>
        <v>6215</v>
      </c>
      <c r="AA13" s="134">
        <f t="shared" si="10"/>
        <v>6215</v>
      </c>
      <c r="AB13" s="134">
        <f t="shared" si="10"/>
        <v>6215</v>
      </c>
      <c r="AC13" s="134">
        <f t="shared" si="10"/>
        <v>6215</v>
      </c>
      <c r="AD13" s="134">
        <f t="shared" si="10"/>
        <v>6215</v>
      </c>
    </row>
    <row r="14" spans="1:30">
      <c r="A14" s="197" t="s">
        <v>177</v>
      </c>
      <c r="B14">
        <v>1</v>
      </c>
      <c r="C14" s="57"/>
      <c r="D14" s="57"/>
      <c r="E14" s="57">
        <v>12060</v>
      </c>
      <c r="F14" s="134">
        <f t="shared" ref="F14:AD14" si="11">E14</f>
        <v>12060</v>
      </c>
      <c r="G14" s="134">
        <f t="shared" si="11"/>
        <v>12060</v>
      </c>
      <c r="H14" s="134">
        <f t="shared" si="11"/>
        <v>12060</v>
      </c>
      <c r="I14" s="134">
        <f t="shared" si="11"/>
        <v>12060</v>
      </c>
      <c r="J14" s="134">
        <f t="shared" si="11"/>
        <v>12060</v>
      </c>
      <c r="K14" s="134">
        <f t="shared" si="11"/>
        <v>12060</v>
      </c>
      <c r="L14" s="134">
        <f t="shared" si="11"/>
        <v>12060</v>
      </c>
      <c r="M14" s="134">
        <f t="shared" si="11"/>
        <v>12060</v>
      </c>
      <c r="N14" s="134">
        <f t="shared" si="11"/>
        <v>12060</v>
      </c>
      <c r="O14" s="134">
        <f t="shared" si="11"/>
        <v>12060</v>
      </c>
      <c r="P14" s="134">
        <f t="shared" si="11"/>
        <v>12060</v>
      </c>
      <c r="Q14" s="134">
        <f t="shared" si="11"/>
        <v>12060</v>
      </c>
      <c r="R14" s="134">
        <f t="shared" si="11"/>
        <v>12060</v>
      </c>
      <c r="S14" s="134">
        <f t="shared" si="11"/>
        <v>12060</v>
      </c>
      <c r="T14" s="134">
        <f t="shared" si="11"/>
        <v>12060</v>
      </c>
      <c r="U14" s="134">
        <f t="shared" si="11"/>
        <v>12060</v>
      </c>
      <c r="V14" s="134">
        <f t="shared" si="11"/>
        <v>12060</v>
      </c>
      <c r="W14" s="134">
        <f t="shared" si="11"/>
        <v>12060</v>
      </c>
      <c r="X14" s="134">
        <f t="shared" si="11"/>
        <v>12060</v>
      </c>
      <c r="Y14" s="134">
        <f t="shared" si="11"/>
        <v>12060</v>
      </c>
      <c r="Z14" s="134">
        <f t="shared" si="11"/>
        <v>12060</v>
      </c>
      <c r="AA14" s="134">
        <f t="shared" si="11"/>
        <v>12060</v>
      </c>
      <c r="AB14" s="134">
        <f t="shared" si="11"/>
        <v>12060</v>
      </c>
      <c r="AC14" s="134">
        <f t="shared" si="11"/>
        <v>12060</v>
      </c>
      <c r="AD14" s="134">
        <f t="shared" si="11"/>
        <v>12060</v>
      </c>
    </row>
    <row r="15" spans="1:30">
      <c r="A15" s="197" t="s">
        <v>178</v>
      </c>
      <c r="B15">
        <v>0.75</v>
      </c>
      <c r="C15" s="57"/>
      <c r="D15" s="57"/>
      <c r="E15" s="57">
        <v>6633</v>
      </c>
      <c r="F15" s="134">
        <f t="shared" ref="F15:AD15" si="12">E15</f>
        <v>6633</v>
      </c>
      <c r="G15" s="134">
        <f t="shared" si="12"/>
        <v>6633</v>
      </c>
      <c r="H15" s="134">
        <f t="shared" si="12"/>
        <v>6633</v>
      </c>
      <c r="I15" s="134">
        <f t="shared" si="12"/>
        <v>6633</v>
      </c>
      <c r="J15" s="134">
        <f t="shared" si="12"/>
        <v>6633</v>
      </c>
      <c r="K15" s="134">
        <f t="shared" si="12"/>
        <v>6633</v>
      </c>
      <c r="L15" s="134">
        <f t="shared" si="12"/>
        <v>6633</v>
      </c>
      <c r="M15" s="134">
        <f t="shared" si="12"/>
        <v>6633</v>
      </c>
      <c r="N15" s="134">
        <f t="shared" si="12"/>
        <v>6633</v>
      </c>
      <c r="O15" s="134">
        <f t="shared" si="12"/>
        <v>6633</v>
      </c>
      <c r="P15" s="134">
        <f t="shared" si="12"/>
        <v>6633</v>
      </c>
      <c r="Q15" s="134">
        <f t="shared" si="12"/>
        <v>6633</v>
      </c>
      <c r="R15" s="134">
        <f t="shared" si="12"/>
        <v>6633</v>
      </c>
      <c r="S15" s="134">
        <f t="shared" si="12"/>
        <v>6633</v>
      </c>
      <c r="T15" s="134">
        <f t="shared" si="12"/>
        <v>6633</v>
      </c>
      <c r="U15" s="134">
        <f t="shared" si="12"/>
        <v>6633</v>
      </c>
      <c r="V15" s="134">
        <f t="shared" si="12"/>
        <v>6633</v>
      </c>
      <c r="W15" s="134">
        <f t="shared" si="12"/>
        <v>6633</v>
      </c>
      <c r="X15" s="134">
        <f t="shared" si="12"/>
        <v>6633</v>
      </c>
      <c r="Y15" s="134">
        <f t="shared" si="12"/>
        <v>6633</v>
      </c>
      <c r="Z15" s="134">
        <f t="shared" si="12"/>
        <v>6633</v>
      </c>
      <c r="AA15" s="134">
        <f t="shared" si="12"/>
        <v>6633</v>
      </c>
      <c r="AB15" s="134">
        <f t="shared" si="12"/>
        <v>6633</v>
      </c>
      <c r="AC15" s="134">
        <f t="shared" si="12"/>
        <v>6633</v>
      </c>
      <c r="AD15" s="134">
        <f t="shared" si="12"/>
        <v>6633</v>
      </c>
    </row>
    <row r="16" spans="1:30">
      <c r="A16" s="197" t="s">
        <v>179</v>
      </c>
      <c r="B16">
        <v>0.5</v>
      </c>
      <c r="C16" s="57"/>
      <c r="D16" s="57"/>
      <c r="E16" s="57">
        <v>4728</v>
      </c>
      <c r="F16" s="134">
        <f t="shared" ref="F16:AD16" si="13">E16</f>
        <v>4728</v>
      </c>
      <c r="G16" s="134">
        <f t="shared" si="13"/>
        <v>4728</v>
      </c>
      <c r="H16" s="134">
        <f t="shared" si="13"/>
        <v>4728</v>
      </c>
      <c r="I16" s="134">
        <f t="shared" si="13"/>
        <v>4728</v>
      </c>
      <c r="J16" s="134">
        <f t="shared" si="13"/>
        <v>4728</v>
      </c>
      <c r="K16" s="134">
        <f t="shared" si="13"/>
        <v>4728</v>
      </c>
      <c r="L16" s="134">
        <f t="shared" si="13"/>
        <v>4728</v>
      </c>
      <c r="M16" s="134">
        <f t="shared" si="13"/>
        <v>4728</v>
      </c>
      <c r="N16" s="134">
        <f t="shared" si="13"/>
        <v>4728</v>
      </c>
      <c r="O16" s="134">
        <f t="shared" si="13"/>
        <v>4728</v>
      </c>
      <c r="P16" s="134">
        <f t="shared" si="13"/>
        <v>4728</v>
      </c>
      <c r="Q16" s="134">
        <f t="shared" si="13"/>
        <v>4728</v>
      </c>
      <c r="R16" s="134">
        <f t="shared" si="13"/>
        <v>4728</v>
      </c>
      <c r="S16" s="134">
        <f t="shared" si="13"/>
        <v>4728</v>
      </c>
      <c r="T16" s="134">
        <f t="shared" si="13"/>
        <v>4728</v>
      </c>
      <c r="U16" s="134">
        <f t="shared" si="13"/>
        <v>4728</v>
      </c>
      <c r="V16" s="134">
        <f t="shared" si="13"/>
        <v>4728</v>
      </c>
      <c r="W16" s="134">
        <f t="shared" si="13"/>
        <v>4728</v>
      </c>
      <c r="X16" s="134">
        <f t="shared" si="13"/>
        <v>4728</v>
      </c>
      <c r="Y16" s="134">
        <f t="shared" si="13"/>
        <v>4728</v>
      </c>
      <c r="Z16" s="134">
        <f t="shared" si="13"/>
        <v>4728</v>
      </c>
      <c r="AA16" s="134">
        <f t="shared" si="13"/>
        <v>4728</v>
      </c>
      <c r="AB16" s="134">
        <f t="shared" si="13"/>
        <v>4728</v>
      </c>
      <c r="AC16" s="134">
        <f t="shared" si="13"/>
        <v>4728</v>
      </c>
      <c r="AD16" s="134">
        <f t="shared" si="13"/>
        <v>4728</v>
      </c>
    </row>
    <row r="17" spans="1:30">
      <c r="A17" s="197" t="s">
        <v>180</v>
      </c>
      <c r="B17">
        <v>0.5</v>
      </c>
      <c r="C17" s="57"/>
      <c r="D17" s="57"/>
      <c r="E17" s="57">
        <v>4728</v>
      </c>
      <c r="F17" s="134">
        <f t="shared" ref="F17:AD17" si="14">E17</f>
        <v>4728</v>
      </c>
      <c r="G17" s="134">
        <f t="shared" si="14"/>
        <v>4728</v>
      </c>
      <c r="H17" s="134">
        <f t="shared" si="14"/>
        <v>4728</v>
      </c>
      <c r="I17" s="134">
        <f t="shared" si="14"/>
        <v>4728</v>
      </c>
      <c r="J17" s="134">
        <f t="shared" si="14"/>
        <v>4728</v>
      </c>
      <c r="K17" s="134">
        <f t="shared" si="14"/>
        <v>4728</v>
      </c>
      <c r="L17" s="134">
        <f t="shared" si="14"/>
        <v>4728</v>
      </c>
      <c r="M17" s="134">
        <f t="shared" si="14"/>
        <v>4728</v>
      </c>
      <c r="N17" s="134">
        <f t="shared" si="14"/>
        <v>4728</v>
      </c>
      <c r="O17" s="134">
        <f t="shared" si="14"/>
        <v>4728</v>
      </c>
      <c r="P17" s="134">
        <f t="shared" si="14"/>
        <v>4728</v>
      </c>
      <c r="Q17" s="134">
        <f t="shared" si="14"/>
        <v>4728</v>
      </c>
      <c r="R17" s="134">
        <f t="shared" si="14"/>
        <v>4728</v>
      </c>
      <c r="S17" s="134">
        <f t="shared" si="14"/>
        <v>4728</v>
      </c>
      <c r="T17" s="134">
        <f t="shared" si="14"/>
        <v>4728</v>
      </c>
      <c r="U17" s="134">
        <f t="shared" si="14"/>
        <v>4728</v>
      </c>
      <c r="V17" s="134">
        <f t="shared" si="14"/>
        <v>4728</v>
      </c>
      <c r="W17" s="134">
        <f t="shared" si="14"/>
        <v>4728</v>
      </c>
      <c r="X17" s="134">
        <f t="shared" si="14"/>
        <v>4728</v>
      </c>
      <c r="Y17" s="134">
        <f t="shared" si="14"/>
        <v>4728</v>
      </c>
      <c r="Z17" s="134">
        <f t="shared" si="14"/>
        <v>4728</v>
      </c>
      <c r="AA17" s="134">
        <f t="shared" si="14"/>
        <v>4728</v>
      </c>
      <c r="AB17" s="134">
        <f t="shared" si="14"/>
        <v>4728</v>
      </c>
      <c r="AC17" s="134">
        <f t="shared" si="14"/>
        <v>4728</v>
      </c>
      <c r="AD17" s="134">
        <f t="shared" si="14"/>
        <v>4728</v>
      </c>
    </row>
    <row r="18" spans="1:30">
      <c r="A18" s="197" t="s">
        <v>181</v>
      </c>
      <c r="B18">
        <v>0.75</v>
      </c>
      <c r="C18" s="57"/>
      <c r="D18" s="57"/>
      <c r="E18" s="57">
        <v>6513</v>
      </c>
      <c r="F18" s="134">
        <f t="shared" ref="F18:AD18" si="15">E18</f>
        <v>6513</v>
      </c>
      <c r="G18" s="134">
        <f t="shared" si="15"/>
        <v>6513</v>
      </c>
      <c r="H18" s="134">
        <f t="shared" si="15"/>
        <v>6513</v>
      </c>
      <c r="I18" s="134">
        <f t="shared" si="15"/>
        <v>6513</v>
      </c>
      <c r="J18" s="134">
        <f t="shared" si="15"/>
        <v>6513</v>
      </c>
      <c r="K18" s="134">
        <f t="shared" si="15"/>
        <v>6513</v>
      </c>
      <c r="L18" s="134">
        <f t="shared" si="15"/>
        <v>6513</v>
      </c>
      <c r="M18" s="134">
        <f t="shared" si="15"/>
        <v>6513</v>
      </c>
      <c r="N18" s="134">
        <f t="shared" si="15"/>
        <v>6513</v>
      </c>
      <c r="O18" s="134">
        <f t="shared" si="15"/>
        <v>6513</v>
      </c>
      <c r="P18" s="134">
        <f t="shared" si="15"/>
        <v>6513</v>
      </c>
      <c r="Q18" s="134">
        <f t="shared" si="15"/>
        <v>6513</v>
      </c>
      <c r="R18" s="134">
        <f t="shared" si="15"/>
        <v>6513</v>
      </c>
      <c r="S18" s="134">
        <f t="shared" si="15"/>
        <v>6513</v>
      </c>
      <c r="T18" s="134">
        <f t="shared" si="15"/>
        <v>6513</v>
      </c>
      <c r="U18" s="134">
        <f t="shared" si="15"/>
        <v>6513</v>
      </c>
      <c r="V18" s="134">
        <f t="shared" si="15"/>
        <v>6513</v>
      </c>
      <c r="W18" s="134">
        <f t="shared" si="15"/>
        <v>6513</v>
      </c>
      <c r="X18" s="134">
        <f t="shared" si="15"/>
        <v>6513</v>
      </c>
      <c r="Y18" s="134">
        <f t="shared" si="15"/>
        <v>6513</v>
      </c>
      <c r="Z18" s="134">
        <f t="shared" si="15"/>
        <v>6513</v>
      </c>
      <c r="AA18" s="134">
        <f t="shared" si="15"/>
        <v>6513</v>
      </c>
      <c r="AB18" s="134">
        <f t="shared" si="15"/>
        <v>6513</v>
      </c>
      <c r="AC18" s="134">
        <f t="shared" si="15"/>
        <v>6513</v>
      </c>
      <c r="AD18" s="134">
        <f t="shared" si="15"/>
        <v>6513</v>
      </c>
    </row>
    <row r="19" spans="1:30">
      <c r="A19" s="198" t="s">
        <v>27</v>
      </c>
      <c r="B19" s="199">
        <f>SUM(B4:B18)</f>
        <v>27.75</v>
      </c>
      <c r="C19" s="199">
        <v>340375</v>
      </c>
      <c r="D19" s="199">
        <v>387499</v>
      </c>
      <c r="E19" s="199">
        <f t="shared" ref="E19:AD19" si="16">SUM(E4:E18)</f>
        <v>438872</v>
      </c>
      <c r="F19" s="199">
        <f t="shared" si="16"/>
        <v>438872</v>
      </c>
      <c r="G19" s="199">
        <f t="shared" si="16"/>
        <v>438872</v>
      </c>
      <c r="H19" s="199">
        <f t="shared" si="16"/>
        <v>438872</v>
      </c>
      <c r="I19" s="199">
        <f t="shared" si="16"/>
        <v>438872</v>
      </c>
      <c r="J19" s="199">
        <f t="shared" si="16"/>
        <v>438872</v>
      </c>
      <c r="K19" s="199">
        <f t="shared" si="16"/>
        <v>438872</v>
      </c>
      <c r="L19" s="199">
        <f t="shared" si="16"/>
        <v>438872</v>
      </c>
      <c r="M19" s="199">
        <f t="shared" si="16"/>
        <v>438872</v>
      </c>
      <c r="N19" s="199">
        <f t="shared" si="16"/>
        <v>438872</v>
      </c>
      <c r="O19" s="199">
        <f t="shared" si="16"/>
        <v>438872</v>
      </c>
      <c r="P19" s="199">
        <f t="shared" si="16"/>
        <v>438872</v>
      </c>
      <c r="Q19" s="199">
        <f t="shared" si="16"/>
        <v>438872</v>
      </c>
      <c r="R19" s="199">
        <f t="shared" si="16"/>
        <v>438872</v>
      </c>
      <c r="S19" s="199">
        <f t="shared" si="16"/>
        <v>438872</v>
      </c>
      <c r="T19" s="199">
        <f t="shared" si="16"/>
        <v>438872</v>
      </c>
      <c r="U19" s="199">
        <f t="shared" si="16"/>
        <v>438872</v>
      </c>
      <c r="V19" s="199">
        <f t="shared" si="16"/>
        <v>438872</v>
      </c>
      <c r="W19" s="199">
        <f t="shared" si="16"/>
        <v>438872</v>
      </c>
      <c r="X19" s="199">
        <f t="shared" si="16"/>
        <v>438872</v>
      </c>
      <c r="Y19" s="199">
        <f t="shared" si="16"/>
        <v>438872</v>
      </c>
      <c r="Z19" s="199">
        <f t="shared" si="16"/>
        <v>438872</v>
      </c>
      <c r="AA19" s="199">
        <f t="shared" si="16"/>
        <v>438872</v>
      </c>
      <c r="AB19" s="199">
        <f t="shared" si="16"/>
        <v>438872</v>
      </c>
      <c r="AC19" s="199">
        <f t="shared" si="16"/>
        <v>438872</v>
      </c>
      <c r="AD19" s="199">
        <f t="shared" si="16"/>
        <v>438872</v>
      </c>
    </row>
    <row r="22" spans="1:30">
      <c r="A22" s="116" t="s">
        <v>105</v>
      </c>
      <c r="B22" s="116"/>
    </row>
    <row r="24" spans="1:30" ht="15" thickBot="1">
      <c r="A24" s="119"/>
      <c r="B24" s="120" t="s">
        <v>232</v>
      </c>
      <c r="C24" s="120">
        <v>2017</v>
      </c>
      <c r="D24" s="120">
        <f>C24+1</f>
        <v>2018</v>
      </c>
      <c r="E24" s="120">
        <f t="shared" ref="E24" si="17">D24+1</f>
        <v>2019</v>
      </c>
      <c r="F24" s="120">
        <f t="shared" ref="F24" si="18">E24+1</f>
        <v>2020</v>
      </c>
      <c r="G24" s="120">
        <f t="shared" ref="G24" si="19">F24+1</f>
        <v>2021</v>
      </c>
      <c r="H24" s="120">
        <f t="shared" ref="H24" si="20">G24+1</f>
        <v>2022</v>
      </c>
      <c r="I24" s="120">
        <f t="shared" ref="I24" si="21">H24+1</f>
        <v>2023</v>
      </c>
      <c r="J24" s="120">
        <f t="shared" ref="J24" si="22">I24+1</f>
        <v>2024</v>
      </c>
      <c r="K24" s="120">
        <f t="shared" ref="K24" si="23">J24+1</f>
        <v>2025</v>
      </c>
      <c r="L24" s="120">
        <f t="shared" ref="L24" si="24">K24+1</f>
        <v>2026</v>
      </c>
      <c r="M24" s="120">
        <f t="shared" ref="M24" si="25">L24+1</f>
        <v>2027</v>
      </c>
      <c r="N24" s="120">
        <f t="shared" ref="N24" si="26">M24+1</f>
        <v>2028</v>
      </c>
      <c r="O24" s="120">
        <f t="shared" ref="O24" si="27">N24+1</f>
        <v>2029</v>
      </c>
      <c r="P24" s="120">
        <f t="shared" ref="P24" si="28">O24+1</f>
        <v>2030</v>
      </c>
      <c r="Q24" s="120">
        <f t="shared" ref="Q24" si="29">P24+1</f>
        <v>2031</v>
      </c>
      <c r="R24" s="120">
        <f t="shared" ref="R24" si="30">Q24+1</f>
        <v>2032</v>
      </c>
      <c r="S24" s="120">
        <f t="shared" ref="S24" si="31">R24+1</f>
        <v>2033</v>
      </c>
      <c r="T24" s="120">
        <f t="shared" ref="T24" si="32">S24+1</f>
        <v>2034</v>
      </c>
      <c r="U24" s="120">
        <f t="shared" ref="U24" si="33">T24+1</f>
        <v>2035</v>
      </c>
      <c r="V24" s="120">
        <f t="shared" ref="V24" si="34">U24+1</f>
        <v>2036</v>
      </c>
      <c r="W24" s="120">
        <f t="shared" ref="W24" si="35">V24+1</f>
        <v>2037</v>
      </c>
      <c r="X24" s="120">
        <f t="shared" ref="X24" si="36">W24+1</f>
        <v>2038</v>
      </c>
      <c r="Y24" s="120">
        <f t="shared" ref="Y24" si="37">X24+1</f>
        <v>2039</v>
      </c>
      <c r="Z24" s="120">
        <f t="shared" ref="Z24" si="38">Y24+1</f>
        <v>2040</v>
      </c>
      <c r="AA24" s="120">
        <f t="shared" ref="AA24" si="39">Z24+1</f>
        <v>2041</v>
      </c>
      <c r="AB24" s="120">
        <f t="shared" ref="AB24" si="40">AA24+1</f>
        <v>2042</v>
      </c>
      <c r="AC24" s="120">
        <f t="shared" ref="AC24" si="41">AB24+1</f>
        <v>2043</v>
      </c>
      <c r="AD24" s="120">
        <f t="shared" ref="AD24" si="42">AC24+1</f>
        <v>2044</v>
      </c>
    </row>
    <row r="25" spans="1:30" ht="15" thickTop="1">
      <c r="A25" s="197" t="s">
        <v>164</v>
      </c>
      <c r="B25">
        <v>1</v>
      </c>
      <c r="C25" s="134"/>
      <c r="D25" s="134"/>
      <c r="E25" s="134">
        <v>25326</v>
      </c>
      <c r="F25" s="134">
        <f>E25</f>
        <v>25326</v>
      </c>
      <c r="G25" s="134">
        <f t="shared" ref="G25:AD25" si="43">F25</f>
        <v>25326</v>
      </c>
      <c r="H25" s="134">
        <f t="shared" si="43"/>
        <v>25326</v>
      </c>
      <c r="I25" s="134">
        <f t="shared" si="43"/>
        <v>25326</v>
      </c>
      <c r="J25" s="134">
        <f t="shared" si="43"/>
        <v>25326</v>
      </c>
      <c r="K25" s="134">
        <f t="shared" si="43"/>
        <v>25326</v>
      </c>
      <c r="L25" s="134">
        <f t="shared" si="43"/>
        <v>25326</v>
      </c>
      <c r="M25" s="134">
        <f t="shared" si="43"/>
        <v>25326</v>
      </c>
      <c r="N25" s="134">
        <f t="shared" si="43"/>
        <v>25326</v>
      </c>
      <c r="O25" s="134">
        <f t="shared" si="43"/>
        <v>25326</v>
      </c>
      <c r="P25" s="134">
        <f t="shared" si="43"/>
        <v>25326</v>
      </c>
      <c r="Q25" s="134">
        <f t="shared" si="43"/>
        <v>25326</v>
      </c>
      <c r="R25" s="134">
        <f t="shared" si="43"/>
        <v>25326</v>
      </c>
      <c r="S25" s="134">
        <f t="shared" si="43"/>
        <v>25326</v>
      </c>
      <c r="T25" s="134">
        <f t="shared" si="43"/>
        <v>25326</v>
      </c>
      <c r="U25" s="134">
        <f t="shared" si="43"/>
        <v>25326</v>
      </c>
      <c r="V25" s="134">
        <f t="shared" si="43"/>
        <v>25326</v>
      </c>
      <c r="W25" s="134">
        <f t="shared" si="43"/>
        <v>25326</v>
      </c>
      <c r="X25" s="134">
        <f t="shared" si="43"/>
        <v>25326</v>
      </c>
      <c r="Y25" s="134">
        <f t="shared" si="43"/>
        <v>25326</v>
      </c>
      <c r="Z25" s="134">
        <f t="shared" si="43"/>
        <v>25326</v>
      </c>
      <c r="AA25" s="134">
        <f t="shared" si="43"/>
        <v>25326</v>
      </c>
      <c r="AB25" s="134">
        <f t="shared" si="43"/>
        <v>25326</v>
      </c>
      <c r="AC25" s="134">
        <f t="shared" si="43"/>
        <v>25326</v>
      </c>
      <c r="AD25" s="134">
        <f t="shared" si="43"/>
        <v>25326</v>
      </c>
    </row>
    <row r="26" spans="1:30">
      <c r="A26" s="197" t="s">
        <v>165</v>
      </c>
      <c r="B26">
        <v>1</v>
      </c>
      <c r="C26" s="57"/>
      <c r="D26" s="57"/>
      <c r="E26" s="57">
        <v>20904</v>
      </c>
      <c r="F26" s="134">
        <f t="shared" ref="F26:AD26" si="44">E26</f>
        <v>20904</v>
      </c>
      <c r="G26" s="134">
        <f t="shared" si="44"/>
        <v>20904</v>
      </c>
      <c r="H26" s="134">
        <f t="shared" si="44"/>
        <v>20904</v>
      </c>
      <c r="I26" s="134">
        <f t="shared" si="44"/>
        <v>20904</v>
      </c>
      <c r="J26" s="134">
        <f t="shared" si="44"/>
        <v>20904</v>
      </c>
      <c r="K26" s="134">
        <f t="shared" si="44"/>
        <v>20904</v>
      </c>
      <c r="L26" s="134">
        <f t="shared" si="44"/>
        <v>20904</v>
      </c>
      <c r="M26" s="134">
        <f t="shared" si="44"/>
        <v>20904</v>
      </c>
      <c r="N26" s="134">
        <f t="shared" si="44"/>
        <v>20904</v>
      </c>
      <c r="O26" s="134">
        <f t="shared" si="44"/>
        <v>20904</v>
      </c>
      <c r="P26" s="134">
        <f t="shared" si="44"/>
        <v>20904</v>
      </c>
      <c r="Q26" s="134">
        <f t="shared" si="44"/>
        <v>20904</v>
      </c>
      <c r="R26" s="134">
        <f t="shared" si="44"/>
        <v>20904</v>
      </c>
      <c r="S26" s="134">
        <f t="shared" si="44"/>
        <v>20904</v>
      </c>
      <c r="T26" s="134">
        <f t="shared" si="44"/>
        <v>20904</v>
      </c>
      <c r="U26" s="134">
        <f t="shared" si="44"/>
        <v>20904</v>
      </c>
      <c r="V26" s="134">
        <f t="shared" si="44"/>
        <v>20904</v>
      </c>
      <c r="W26" s="134">
        <f t="shared" si="44"/>
        <v>20904</v>
      </c>
      <c r="X26" s="134">
        <f t="shared" si="44"/>
        <v>20904</v>
      </c>
      <c r="Y26" s="134">
        <f t="shared" si="44"/>
        <v>20904</v>
      </c>
      <c r="Z26" s="134">
        <f t="shared" si="44"/>
        <v>20904</v>
      </c>
      <c r="AA26" s="134">
        <f t="shared" si="44"/>
        <v>20904</v>
      </c>
      <c r="AB26" s="134">
        <f t="shared" si="44"/>
        <v>20904</v>
      </c>
      <c r="AC26" s="134">
        <f t="shared" si="44"/>
        <v>20904</v>
      </c>
      <c r="AD26" s="134">
        <f t="shared" si="44"/>
        <v>20904</v>
      </c>
    </row>
    <row r="27" spans="1:30">
      <c r="A27" s="197" t="s">
        <v>166</v>
      </c>
      <c r="B27">
        <v>25</v>
      </c>
      <c r="C27" s="57"/>
      <c r="D27" s="57"/>
      <c r="E27" s="57">
        <v>466320</v>
      </c>
      <c r="F27" s="134">
        <f t="shared" ref="F27:AD27" si="45">E27</f>
        <v>466320</v>
      </c>
      <c r="G27" s="134">
        <f t="shared" si="45"/>
        <v>466320</v>
      </c>
      <c r="H27" s="134">
        <f t="shared" si="45"/>
        <v>466320</v>
      </c>
      <c r="I27" s="134">
        <f t="shared" si="45"/>
        <v>466320</v>
      </c>
      <c r="J27" s="134">
        <f t="shared" si="45"/>
        <v>466320</v>
      </c>
      <c r="K27" s="134">
        <f t="shared" si="45"/>
        <v>466320</v>
      </c>
      <c r="L27" s="134">
        <f t="shared" si="45"/>
        <v>466320</v>
      </c>
      <c r="M27" s="134">
        <f t="shared" si="45"/>
        <v>466320</v>
      </c>
      <c r="N27" s="134">
        <f t="shared" si="45"/>
        <v>466320</v>
      </c>
      <c r="O27" s="134">
        <f t="shared" si="45"/>
        <v>466320</v>
      </c>
      <c r="P27" s="134">
        <f t="shared" si="45"/>
        <v>466320</v>
      </c>
      <c r="Q27" s="134">
        <f t="shared" si="45"/>
        <v>466320</v>
      </c>
      <c r="R27" s="134">
        <f t="shared" si="45"/>
        <v>466320</v>
      </c>
      <c r="S27" s="134">
        <f t="shared" si="45"/>
        <v>466320</v>
      </c>
      <c r="T27" s="134">
        <f t="shared" si="45"/>
        <v>466320</v>
      </c>
      <c r="U27" s="134">
        <f t="shared" si="45"/>
        <v>466320</v>
      </c>
      <c r="V27" s="134">
        <f t="shared" si="45"/>
        <v>466320</v>
      </c>
      <c r="W27" s="134">
        <f t="shared" si="45"/>
        <v>466320</v>
      </c>
      <c r="X27" s="134">
        <f t="shared" si="45"/>
        <v>466320</v>
      </c>
      <c r="Y27" s="134">
        <f t="shared" si="45"/>
        <v>466320</v>
      </c>
      <c r="Z27" s="134">
        <f t="shared" si="45"/>
        <v>466320</v>
      </c>
      <c r="AA27" s="134">
        <f t="shared" si="45"/>
        <v>466320</v>
      </c>
      <c r="AB27" s="134">
        <f t="shared" si="45"/>
        <v>466320</v>
      </c>
      <c r="AC27" s="134">
        <f t="shared" si="45"/>
        <v>466320</v>
      </c>
      <c r="AD27" s="134">
        <f t="shared" si="45"/>
        <v>466320</v>
      </c>
    </row>
    <row r="28" spans="1:30">
      <c r="A28" s="197" t="s">
        <v>167</v>
      </c>
      <c r="B28">
        <v>12.3</v>
      </c>
      <c r="C28" s="57"/>
      <c r="D28" s="57"/>
      <c r="E28" s="57">
        <v>134935</v>
      </c>
      <c r="F28" s="134">
        <f t="shared" ref="F28:AD28" si="46">E28</f>
        <v>134935</v>
      </c>
      <c r="G28" s="134">
        <f t="shared" si="46"/>
        <v>134935</v>
      </c>
      <c r="H28" s="134">
        <f t="shared" si="46"/>
        <v>134935</v>
      </c>
      <c r="I28" s="134">
        <f t="shared" si="46"/>
        <v>134935</v>
      </c>
      <c r="J28" s="134">
        <f t="shared" si="46"/>
        <v>134935</v>
      </c>
      <c r="K28" s="134">
        <f t="shared" si="46"/>
        <v>134935</v>
      </c>
      <c r="L28" s="134">
        <f t="shared" si="46"/>
        <v>134935</v>
      </c>
      <c r="M28" s="134">
        <f t="shared" si="46"/>
        <v>134935</v>
      </c>
      <c r="N28" s="134">
        <f t="shared" si="46"/>
        <v>134935</v>
      </c>
      <c r="O28" s="134">
        <f t="shared" si="46"/>
        <v>134935</v>
      </c>
      <c r="P28" s="134">
        <f t="shared" si="46"/>
        <v>134935</v>
      </c>
      <c r="Q28" s="134">
        <f t="shared" si="46"/>
        <v>134935</v>
      </c>
      <c r="R28" s="134">
        <f t="shared" si="46"/>
        <v>134935</v>
      </c>
      <c r="S28" s="134">
        <f t="shared" si="46"/>
        <v>134935</v>
      </c>
      <c r="T28" s="134">
        <f t="shared" si="46"/>
        <v>134935</v>
      </c>
      <c r="U28" s="134">
        <f t="shared" si="46"/>
        <v>134935</v>
      </c>
      <c r="V28" s="134">
        <f t="shared" si="46"/>
        <v>134935</v>
      </c>
      <c r="W28" s="134">
        <f t="shared" si="46"/>
        <v>134935</v>
      </c>
      <c r="X28" s="134">
        <f t="shared" si="46"/>
        <v>134935</v>
      </c>
      <c r="Y28" s="134">
        <f t="shared" si="46"/>
        <v>134935</v>
      </c>
      <c r="Z28" s="134">
        <f t="shared" si="46"/>
        <v>134935</v>
      </c>
      <c r="AA28" s="134">
        <f t="shared" si="46"/>
        <v>134935</v>
      </c>
      <c r="AB28" s="134">
        <f t="shared" si="46"/>
        <v>134935</v>
      </c>
      <c r="AC28" s="134">
        <f t="shared" si="46"/>
        <v>134935</v>
      </c>
      <c r="AD28" s="134">
        <f t="shared" si="46"/>
        <v>134935</v>
      </c>
    </row>
    <row r="29" spans="1:30">
      <c r="A29" s="197" t="s">
        <v>172</v>
      </c>
      <c r="B29">
        <v>2</v>
      </c>
      <c r="C29" s="57"/>
      <c r="D29" s="57"/>
      <c r="E29" s="57">
        <v>41004</v>
      </c>
      <c r="F29" s="134">
        <f t="shared" ref="F29:AD29" si="47">E29</f>
        <v>41004</v>
      </c>
      <c r="G29" s="134">
        <f t="shared" si="47"/>
        <v>41004</v>
      </c>
      <c r="H29" s="134">
        <f t="shared" si="47"/>
        <v>41004</v>
      </c>
      <c r="I29" s="134">
        <f t="shared" si="47"/>
        <v>41004</v>
      </c>
      <c r="J29" s="134">
        <f t="shared" si="47"/>
        <v>41004</v>
      </c>
      <c r="K29" s="134">
        <f t="shared" si="47"/>
        <v>41004</v>
      </c>
      <c r="L29" s="134">
        <f t="shared" si="47"/>
        <v>41004</v>
      </c>
      <c r="M29" s="134">
        <f t="shared" si="47"/>
        <v>41004</v>
      </c>
      <c r="N29" s="134">
        <f t="shared" si="47"/>
        <v>41004</v>
      </c>
      <c r="O29" s="134">
        <f t="shared" si="47"/>
        <v>41004</v>
      </c>
      <c r="P29" s="134">
        <f t="shared" si="47"/>
        <v>41004</v>
      </c>
      <c r="Q29" s="134">
        <f t="shared" si="47"/>
        <v>41004</v>
      </c>
      <c r="R29" s="134">
        <f t="shared" si="47"/>
        <v>41004</v>
      </c>
      <c r="S29" s="134">
        <f t="shared" si="47"/>
        <v>41004</v>
      </c>
      <c r="T29" s="134">
        <f t="shared" si="47"/>
        <v>41004</v>
      </c>
      <c r="U29" s="134">
        <f t="shared" si="47"/>
        <v>41004</v>
      </c>
      <c r="V29" s="134">
        <f t="shared" si="47"/>
        <v>41004</v>
      </c>
      <c r="W29" s="134">
        <f t="shared" si="47"/>
        <v>41004</v>
      </c>
      <c r="X29" s="134">
        <f t="shared" si="47"/>
        <v>41004</v>
      </c>
      <c r="Y29" s="134">
        <f t="shared" si="47"/>
        <v>41004</v>
      </c>
      <c r="Z29" s="134">
        <f t="shared" si="47"/>
        <v>41004</v>
      </c>
      <c r="AA29" s="134">
        <f t="shared" si="47"/>
        <v>41004</v>
      </c>
      <c r="AB29" s="134">
        <f t="shared" si="47"/>
        <v>41004</v>
      </c>
      <c r="AC29" s="134">
        <f t="shared" si="47"/>
        <v>41004</v>
      </c>
      <c r="AD29" s="134">
        <f t="shared" si="47"/>
        <v>41004</v>
      </c>
    </row>
    <row r="30" spans="1:30">
      <c r="A30" s="197" t="s">
        <v>173</v>
      </c>
      <c r="B30">
        <v>1</v>
      </c>
      <c r="C30" s="57"/>
      <c r="D30" s="57"/>
      <c r="E30" s="57">
        <v>20100</v>
      </c>
      <c r="F30" s="134">
        <f t="shared" ref="F30:AD30" si="48">E30</f>
        <v>20100</v>
      </c>
      <c r="G30" s="134">
        <f t="shared" si="48"/>
        <v>20100</v>
      </c>
      <c r="H30" s="134">
        <f t="shared" si="48"/>
        <v>20100</v>
      </c>
      <c r="I30" s="134">
        <f t="shared" si="48"/>
        <v>20100</v>
      </c>
      <c r="J30" s="134">
        <f t="shared" si="48"/>
        <v>20100</v>
      </c>
      <c r="K30" s="134">
        <f t="shared" si="48"/>
        <v>20100</v>
      </c>
      <c r="L30" s="134">
        <f t="shared" si="48"/>
        <v>20100</v>
      </c>
      <c r="M30" s="134">
        <f t="shared" si="48"/>
        <v>20100</v>
      </c>
      <c r="N30" s="134">
        <f t="shared" si="48"/>
        <v>20100</v>
      </c>
      <c r="O30" s="134">
        <f t="shared" si="48"/>
        <v>20100</v>
      </c>
      <c r="P30" s="134">
        <f t="shared" si="48"/>
        <v>20100</v>
      </c>
      <c r="Q30" s="134">
        <f t="shared" si="48"/>
        <v>20100</v>
      </c>
      <c r="R30" s="134">
        <f t="shared" si="48"/>
        <v>20100</v>
      </c>
      <c r="S30" s="134">
        <f t="shared" si="48"/>
        <v>20100</v>
      </c>
      <c r="T30" s="134">
        <f t="shared" si="48"/>
        <v>20100</v>
      </c>
      <c r="U30" s="134">
        <f t="shared" si="48"/>
        <v>20100</v>
      </c>
      <c r="V30" s="134">
        <f t="shared" si="48"/>
        <v>20100</v>
      </c>
      <c r="W30" s="134">
        <f t="shared" si="48"/>
        <v>20100</v>
      </c>
      <c r="X30" s="134">
        <f t="shared" si="48"/>
        <v>20100</v>
      </c>
      <c r="Y30" s="134">
        <f t="shared" si="48"/>
        <v>20100</v>
      </c>
      <c r="Z30" s="134">
        <f t="shared" si="48"/>
        <v>20100</v>
      </c>
      <c r="AA30" s="134">
        <f t="shared" si="48"/>
        <v>20100</v>
      </c>
      <c r="AB30" s="134">
        <f t="shared" si="48"/>
        <v>20100</v>
      </c>
      <c r="AC30" s="134">
        <f t="shared" si="48"/>
        <v>20100</v>
      </c>
      <c r="AD30" s="134">
        <f t="shared" si="48"/>
        <v>20100</v>
      </c>
    </row>
    <row r="31" spans="1:30">
      <c r="A31" s="197" t="s">
        <v>174</v>
      </c>
      <c r="B31">
        <v>1</v>
      </c>
      <c r="C31" s="57"/>
      <c r="D31" s="57"/>
      <c r="E31" s="57">
        <v>20100</v>
      </c>
      <c r="F31" s="134">
        <f t="shared" ref="F31:AD31" si="49">E31</f>
        <v>20100</v>
      </c>
      <c r="G31" s="134">
        <f t="shared" si="49"/>
        <v>20100</v>
      </c>
      <c r="H31" s="134">
        <f t="shared" si="49"/>
        <v>20100</v>
      </c>
      <c r="I31" s="134">
        <f t="shared" si="49"/>
        <v>20100</v>
      </c>
      <c r="J31" s="134">
        <f t="shared" si="49"/>
        <v>20100</v>
      </c>
      <c r="K31" s="134">
        <f t="shared" si="49"/>
        <v>20100</v>
      </c>
      <c r="L31" s="134">
        <f t="shared" si="49"/>
        <v>20100</v>
      </c>
      <c r="M31" s="134">
        <f t="shared" si="49"/>
        <v>20100</v>
      </c>
      <c r="N31" s="134">
        <f t="shared" si="49"/>
        <v>20100</v>
      </c>
      <c r="O31" s="134">
        <f t="shared" si="49"/>
        <v>20100</v>
      </c>
      <c r="P31" s="134">
        <f t="shared" si="49"/>
        <v>20100</v>
      </c>
      <c r="Q31" s="134">
        <f t="shared" si="49"/>
        <v>20100</v>
      </c>
      <c r="R31" s="134">
        <f t="shared" si="49"/>
        <v>20100</v>
      </c>
      <c r="S31" s="134">
        <f t="shared" si="49"/>
        <v>20100</v>
      </c>
      <c r="T31" s="134">
        <f t="shared" si="49"/>
        <v>20100</v>
      </c>
      <c r="U31" s="134">
        <f t="shared" si="49"/>
        <v>20100</v>
      </c>
      <c r="V31" s="134">
        <f t="shared" si="49"/>
        <v>20100</v>
      </c>
      <c r="W31" s="134">
        <f t="shared" si="49"/>
        <v>20100</v>
      </c>
      <c r="X31" s="134">
        <f t="shared" si="49"/>
        <v>20100</v>
      </c>
      <c r="Y31" s="134">
        <f t="shared" si="49"/>
        <v>20100</v>
      </c>
      <c r="Z31" s="134">
        <f t="shared" si="49"/>
        <v>20100</v>
      </c>
      <c r="AA31" s="134">
        <f t="shared" si="49"/>
        <v>20100</v>
      </c>
      <c r="AB31" s="134">
        <f t="shared" si="49"/>
        <v>20100</v>
      </c>
      <c r="AC31" s="134">
        <f t="shared" si="49"/>
        <v>20100</v>
      </c>
      <c r="AD31" s="134">
        <f t="shared" si="49"/>
        <v>20100</v>
      </c>
    </row>
    <row r="32" spans="1:30">
      <c r="A32" s="197" t="s">
        <v>175</v>
      </c>
      <c r="B32">
        <v>0.5</v>
      </c>
      <c r="C32" s="57"/>
      <c r="D32" s="57"/>
      <c r="E32" s="57">
        <v>4503</v>
      </c>
      <c r="F32" s="134">
        <f t="shared" ref="F32:AD32" si="50">E32</f>
        <v>4503</v>
      </c>
      <c r="G32" s="134">
        <f t="shared" si="50"/>
        <v>4503</v>
      </c>
      <c r="H32" s="134">
        <f t="shared" si="50"/>
        <v>4503</v>
      </c>
      <c r="I32" s="134">
        <f t="shared" si="50"/>
        <v>4503</v>
      </c>
      <c r="J32" s="134">
        <f t="shared" si="50"/>
        <v>4503</v>
      </c>
      <c r="K32" s="134">
        <f t="shared" si="50"/>
        <v>4503</v>
      </c>
      <c r="L32" s="134">
        <f t="shared" si="50"/>
        <v>4503</v>
      </c>
      <c r="M32" s="134">
        <f t="shared" si="50"/>
        <v>4503</v>
      </c>
      <c r="N32" s="134">
        <f t="shared" si="50"/>
        <v>4503</v>
      </c>
      <c r="O32" s="134">
        <f t="shared" si="50"/>
        <v>4503</v>
      </c>
      <c r="P32" s="134">
        <f t="shared" si="50"/>
        <v>4503</v>
      </c>
      <c r="Q32" s="134">
        <f t="shared" si="50"/>
        <v>4503</v>
      </c>
      <c r="R32" s="134">
        <f t="shared" si="50"/>
        <v>4503</v>
      </c>
      <c r="S32" s="134">
        <f t="shared" si="50"/>
        <v>4503</v>
      </c>
      <c r="T32" s="134">
        <f t="shared" si="50"/>
        <v>4503</v>
      </c>
      <c r="U32" s="134">
        <f t="shared" si="50"/>
        <v>4503</v>
      </c>
      <c r="V32" s="134">
        <f t="shared" si="50"/>
        <v>4503</v>
      </c>
      <c r="W32" s="134">
        <f t="shared" si="50"/>
        <v>4503</v>
      </c>
      <c r="X32" s="134">
        <f t="shared" si="50"/>
        <v>4503</v>
      </c>
      <c r="Y32" s="134">
        <f t="shared" si="50"/>
        <v>4503</v>
      </c>
      <c r="Z32" s="134">
        <f t="shared" si="50"/>
        <v>4503</v>
      </c>
      <c r="AA32" s="134">
        <f t="shared" si="50"/>
        <v>4503</v>
      </c>
      <c r="AB32" s="134">
        <f t="shared" si="50"/>
        <v>4503</v>
      </c>
      <c r="AC32" s="134">
        <f t="shared" si="50"/>
        <v>4503</v>
      </c>
      <c r="AD32" s="134">
        <f t="shared" si="50"/>
        <v>4503</v>
      </c>
    </row>
    <row r="33" spans="1:30">
      <c r="A33" s="197" t="s">
        <v>176</v>
      </c>
      <c r="B33">
        <v>0.75</v>
      </c>
      <c r="C33" s="57"/>
      <c r="D33" s="57"/>
      <c r="E33" s="57">
        <v>11398</v>
      </c>
      <c r="F33" s="134">
        <f t="shared" ref="F33:AD33" si="51">E33</f>
        <v>11398</v>
      </c>
      <c r="G33" s="134">
        <f t="shared" si="51"/>
        <v>11398</v>
      </c>
      <c r="H33" s="134">
        <f t="shared" si="51"/>
        <v>11398</v>
      </c>
      <c r="I33" s="134">
        <f t="shared" si="51"/>
        <v>11398</v>
      </c>
      <c r="J33" s="134">
        <f t="shared" si="51"/>
        <v>11398</v>
      </c>
      <c r="K33" s="134">
        <f t="shared" si="51"/>
        <v>11398</v>
      </c>
      <c r="L33" s="134">
        <f t="shared" si="51"/>
        <v>11398</v>
      </c>
      <c r="M33" s="134">
        <f t="shared" si="51"/>
        <v>11398</v>
      </c>
      <c r="N33" s="134">
        <f t="shared" si="51"/>
        <v>11398</v>
      </c>
      <c r="O33" s="134">
        <f t="shared" si="51"/>
        <v>11398</v>
      </c>
      <c r="P33" s="134">
        <f t="shared" si="51"/>
        <v>11398</v>
      </c>
      <c r="Q33" s="134">
        <f t="shared" si="51"/>
        <v>11398</v>
      </c>
      <c r="R33" s="134">
        <f t="shared" si="51"/>
        <v>11398</v>
      </c>
      <c r="S33" s="134">
        <f t="shared" si="51"/>
        <v>11398</v>
      </c>
      <c r="T33" s="134">
        <f t="shared" si="51"/>
        <v>11398</v>
      </c>
      <c r="U33" s="134">
        <f t="shared" si="51"/>
        <v>11398</v>
      </c>
      <c r="V33" s="134">
        <f t="shared" si="51"/>
        <v>11398</v>
      </c>
      <c r="W33" s="134">
        <f t="shared" si="51"/>
        <v>11398</v>
      </c>
      <c r="X33" s="134">
        <f t="shared" si="51"/>
        <v>11398</v>
      </c>
      <c r="Y33" s="134">
        <f t="shared" si="51"/>
        <v>11398</v>
      </c>
      <c r="Z33" s="134">
        <f t="shared" si="51"/>
        <v>11398</v>
      </c>
      <c r="AA33" s="134">
        <f t="shared" si="51"/>
        <v>11398</v>
      </c>
      <c r="AB33" s="134">
        <f t="shared" si="51"/>
        <v>11398</v>
      </c>
      <c r="AC33" s="134">
        <f t="shared" si="51"/>
        <v>11398</v>
      </c>
      <c r="AD33" s="134">
        <f t="shared" si="51"/>
        <v>11398</v>
      </c>
    </row>
    <row r="34" spans="1:30">
      <c r="A34" s="197" t="s">
        <v>177</v>
      </c>
      <c r="B34">
        <v>1</v>
      </c>
      <c r="C34" s="57"/>
      <c r="D34" s="57"/>
      <c r="E34" s="57">
        <v>14312</v>
      </c>
      <c r="F34" s="134">
        <f t="shared" ref="F34:AD34" si="52">E34</f>
        <v>14312</v>
      </c>
      <c r="G34" s="134">
        <f t="shared" si="52"/>
        <v>14312</v>
      </c>
      <c r="H34" s="134">
        <f t="shared" si="52"/>
        <v>14312</v>
      </c>
      <c r="I34" s="134">
        <f t="shared" si="52"/>
        <v>14312</v>
      </c>
      <c r="J34" s="134">
        <f t="shared" si="52"/>
        <v>14312</v>
      </c>
      <c r="K34" s="134">
        <f t="shared" si="52"/>
        <v>14312</v>
      </c>
      <c r="L34" s="134">
        <f t="shared" si="52"/>
        <v>14312</v>
      </c>
      <c r="M34" s="134">
        <f t="shared" si="52"/>
        <v>14312</v>
      </c>
      <c r="N34" s="134">
        <f t="shared" si="52"/>
        <v>14312</v>
      </c>
      <c r="O34" s="134">
        <f t="shared" si="52"/>
        <v>14312</v>
      </c>
      <c r="P34" s="134">
        <f t="shared" si="52"/>
        <v>14312</v>
      </c>
      <c r="Q34" s="134">
        <f t="shared" si="52"/>
        <v>14312</v>
      </c>
      <c r="R34" s="134">
        <f t="shared" si="52"/>
        <v>14312</v>
      </c>
      <c r="S34" s="134">
        <f t="shared" si="52"/>
        <v>14312</v>
      </c>
      <c r="T34" s="134">
        <f t="shared" si="52"/>
        <v>14312</v>
      </c>
      <c r="U34" s="134">
        <f t="shared" si="52"/>
        <v>14312</v>
      </c>
      <c r="V34" s="134">
        <f t="shared" si="52"/>
        <v>14312</v>
      </c>
      <c r="W34" s="134">
        <f t="shared" si="52"/>
        <v>14312</v>
      </c>
      <c r="X34" s="134">
        <f t="shared" si="52"/>
        <v>14312</v>
      </c>
      <c r="Y34" s="134">
        <f t="shared" si="52"/>
        <v>14312</v>
      </c>
      <c r="Z34" s="134">
        <f t="shared" si="52"/>
        <v>14312</v>
      </c>
      <c r="AA34" s="134">
        <f t="shared" si="52"/>
        <v>14312</v>
      </c>
      <c r="AB34" s="134">
        <f t="shared" si="52"/>
        <v>14312</v>
      </c>
      <c r="AC34" s="134">
        <f t="shared" si="52"/>
        <v>14312</v>
      </c>
      <c r="AD34" s="134">
        <f t="shared" si="52"/>
        <v>14312</v>
      </c>
    </row>
    <row r="35" spans="1:30">
      <c r="A35" s="197" t="s">
        <v>178</v>
      </c>
      <c r="B35">
        <v>1</v>
      </c>
      <c r="C35" s="57"/>
      <c r="D35" s="57"/>
      <c r="E35" s="57">
        <v>12543</v>
      </c>
      <c r="F35" s="134">
        <f t="shared" ref="F35:AD35" si="53">E35</f>
        <v>12543</v>
      </c>
      <c r="G35" s="134">
        <f t="shared" si="53"/>
        <v>12543</v>
      </c>
      <c r="H35" s="134">
        <f t="shared" si="53"/>
        <v>12543</v>
      </c>
      <c r="I35" s="134">
        <f t="shared" si="53"/>
        <v>12543</v>
      </c>
      <c r="J35" s="134">
        <f t="shared" si="53"/>
        <v>12543</v>
      </c>
      <c r="K35" s="134">
        <f t="shared" si="53"/>
        <v>12543</v>
      </c>
      <c r="L35" s="134">
        <f t="shared" si="53"/>
        <v>12543</v>
      </c>
      <c r="M35" s="134">
        <f t="shared" si="53"/>
        <v>12543</v>
      </c>
      <c r="N35" s="134">
        <f t="shared" si="53"/>
        <v>12543</v>
      </c>
      <c r="O35" s="134">
        <f t="shared" si="53"/>
        <v>12543</v>
      </c>
      <c r="P35" s="134">
        <f t="shared" si="53"/>
        <v>12543</v>
      </c>
      <c r="Q35" s="134">
        <f t="shared" si="53"/>
        <v>12543</v>
      </c>
      <c r="R35" s="134">
        <f t="shared" si="53"/>
        <v>12543</v>
      </c>
      <c r="S35" s="134">
        <f t="shared" si="53"/>
        <v>12543</v>
      </c>
      <c r="T35" s="134">
        <f t="shared" si="53"/>
        <v>12543</v>
      </c>
      <c r="U35" s="134">
        <f t="shared" si="53"/>
        <v>12543</v>
      </c>
      <c r="V35" s="134">
        <f t="shared" si="53"/>
        <v>12543</v>
      </c>
      <c r="W35" s="134">
        <f t="shared" si="53"/>
        <v>12543</v>
      </c>
      <c r="X35" s="134">
        <f t="shared" si="53"/>
        <v>12543</v>
      </c>
      <c r="Y35" s="134">
        <f t="shared" si="53"/>
        <v>12543</v>
      </c>
      <c r="Z35" s="134">
        <f t="shared" si="53"/>
        <v>12543</v>
      </c>
      <c r="AA35" s="134">
        <f t="shared" si="53"/>
        <v>12543</v>
      </c>
      <c r="AB35" s="134">
        <f t="shared" si="53"/>
        <v>12543</v>
      </c>
      <c r="AC35" s="134">
        <f t="shared" si="53"/>
        <v>12543</v>
      </c>
      <c r="AD35" s="134">
        <f t="shared" si="53"/>
        <v>12543</v>
      </c>
    </row>
    <row r="36" spans="1:30">
      <c r="A36" s="197" t="s">
        <v>179</v>
      </c>
      <c r="B36">
        <v>1.5</v>
      </c>
      <c r="C36" s="57"/>
      <c r="D36" s="57"/>
      <c r="E36" s="57">
        <v>13025</v>
      </c>
      <c r="F36" s="134">
        <f t="shared" ref="F36:AD36" si="54">E36</f>
        <v>13025</v>
      </c>
      <c r="G36" s="134">
        <f t="shared" si="54"/>
        <v>13025</v>
      </c>
      <c r="H36" s="134">
        <f t="shared" si="54"/>
        <v>13025</v>
      </c>
      <c r="I36" s="134">
        <f t="shared" si="54"/>
        <v>13025</v>
      </c>
      <c r="J36" s="134">
        <f t="shared" si="54"/>
        <v>13025</v>
      </c>
      <c r="K36" s="134">
        <f t="shared" si="54"/>
        <v>13025</v>
      </c>
      <c r="L36" s="134">
        <f t="shared" si="54"/>
        <v>13025</v>
      </c>
      <c r="M36" s="134">
        <f t="shared" si="54"/>
        <v>13025</v>
      </c>
      <c r="N36" s="134">
        <f t="shared" si="54"/>
        <v>13025</v>
      </c>
      <c r="O36" s="134">
        <f t="shared" si="54"/>
        <v>13025</v>
      </c>
      <c r="P36" s="134">
        <f t="shared" si="54"/>
        <v>13025</v>
      </c>
      <c r="Q36" s="134">
        <f t="shared" si="54"/>
        <v>13025</v>
      </c>
      <c r="R36" s="134">
        <f t="shared" si="54"/>
        <v>13025</v>
      </c>
      <c r="S36" s="134">
        <f t="shared" si="54"/>
        <v>13025</v>
      </c>
      <c r="T36" s="134">
        <f t="shared" si="54"/>
        <v>13025</v>
      </c>
      <c r="U36" s="134">
        <f t="shared" si="54"/>
        <v>13025</v>
      </c>
      <c r="V36" s="134">
        <f t="shared" si="54"/>
        <v>13025</v>
      </c>
      <c r="W36" s="134">
        <f t="shared" si="54"/>
        <v>13025</v>
      </c>
      <c r="X36" s="134">
        <f t="shared" si="54"/>
        <v>13025</v>
      </c>
      <c r="Y36" s="134">
        <f t="shared" si="54"/>
        <v>13025</v>
      </c>
      <c r="Z36" s="134">
        <f t="shared" si="54"/>
        <v>13025</v>
      </c>
      <c r="AA36" s="134">
        <f t="shared" si="54"/>
        <v>13025</v>
      </c>
      <c r="AB36" s="134">
        <f t="shared" si="54"/>
        <v>13025</v>
      </c>
      <c r="AC36" s="134">
        <f t="shared" si="54"/>
        <v>13025</v>
      </c>
      <c r="AD36" s="134">
        <f t="shared" si="54"/>
        <v>13025</v>
      </c>
    </row>
    <row r="37" spans="1:30">
      <c r="A37" s="197" t="s">
        <v>180</v>
      </c>
      <c r="B37">
        <v>1</v>
      </c>
      <c r="C37" s="57"/>
      <c r="D37" s="57"/>
      <c r="E37" s="57">
        <v>9809</v>
      </c>
      <c r="F37" s="134">
        <f t="shared" ref="F37:AD37" si="55">E37</f>
        <v>9809</v>
      </c>
      <c r="G37" s="134">
        <f t="shared" si="55"/>
        <v>9809</v>
      </c>
      <c r="H37" s="134">
        <f t="shared" si="55"/>
        <v>9809</v>
      </c>
      <c r="I37" s="134">
        <f t="shared" si="55"/>
        <v>9809</v>
      </c>
      <c r="J37" s="134">
        <f t="shared" si="55"/>
        <v>9809</v>
      </c>
      <c r="K37" s="134">
        <f t="shared" si="55"/>
        <v>9809</v>
      </c>
      <c r="L37" s="134">
        <f t="shared" si="55"/>
        <v>9809</v>
      </c>
      <c r="M37" s="134">
        <f t="shared" si="55"/>
        <v>9809</v>
      </c>
      <c r="N37" s="134">
        <f t="shared" si="55"/>
        <v>9809</v>
      </c>
      <c r="O37" s="134">
        <f t="shared" si="55"/>
        <v>9809</v>
      </c>
      <c r="P37" s="134">
        <f t="shared" si="55"/>
        <v>9809</v>
      </c>
      <c r="Q37" s="134">
        <f t="shared" si="55"/>
        <v>9809</v>
      </c>
      <c r="R37" s="134">
        <f t="shared" si="55"/>
        <v>9809</v>
      </c>
      <c r="S37" s="134">
        <f t="shared" si="55"/>
        <v>9809</v>
      </c>
      <c r="T37" s="134">
        <f t="shared" si="55"/>
        <v>9809</v>
      </c>
      <c r="U37" s="134">
        <f t="shared" si="55"/>
        <v>9809</v>
      </c>
      <c r="V37" s="134">
        <f t="shared" si="55"/>
        <v>9809</v>
      </c>
      <c r="W37" s="134">
        <f t="shared" si="55"/>
        <v>9809</v>
      </c>
      <c r="X37" s="134">
        <f t="shared" si="55"/>
        <v>9809</v>
      </c>
      <c r="Y37" s="134">
        <f t="shared" si="55"/>
        <v>9809</v>
      </c>
      <c r="Z37" s="134">
        <f t="shared" si="55"/>
        <v>9809</v>
      </c>
      <c r="AA37" s="134">
        <f t="shared" si="55"/>
        <v>9809</v>
      </c>
      <c r="AB37" s="134">
        <f t="shared" si="55"/>
        <v>9809</v>
      </c>
      <c r="AC37" s="134">
        <f t="shared" si="55"/>
        <v>9809</v>
      </c>
      <c r="AD37" s="134">
        <f t="shared" si="55"/>
        <v>9809</v>
      </c>
    </row>
    <row r="38" spans="1:30">
      <c r="A38" s="197" t="s">
        <v>182</v>
      </c>
      <c r="B38" s="57">
        <v>1</v>
      </c>
      <c r="C38" s="57"/>
      <c r="D38" s="57"/>
      <c r="E38" s="57">
        <v>9488</v>
      </c>
      <c r="F38" s="134">
        <f t="shared" ref="F38:AD38" si="56">E38</f>
        <v>9488</v>
      </c>
      <c r="G38" s="134">
        <f t="shared" si="56"/>
        <v>9488</v>
      </c>
      <c r="H38" s="134">
        <f t="shared" si="56"/>
        <v>9488</v>
      </c>
      <c r="I38" s="134">
        <f t="shared" si="56"/>
        <v>9488</v>
      </c>
      <c r="J38" s="134">
        <f t="shared" si="56"/>
        <v>9488</v>
      </c>
      <c r="K38" s="134">
        <f t="shared" si="56"/>
        <v>9488</v>
      </c>
      <c r="L38" s="134">
        <f t="shared" si="56"/>
        <v>9488</v>
      </c>
      <c r="M38" s="134">
        <f t="shared" si="56"/>
        <v>9488</v>
      </c>
      <c r="N38" s="134">
        <f t="shared" si="56"/>
        <v>9488</v>
      </c>
      <c r="O38" s="134">
        <f t="shared" si="56"/>
        <v>9488</v>
      </c>
      <c r="P38" s="134">
        <f t="shared" si="56"/>
        <v>9488</v>
      </c>
      <c r="Q38" s="134">
        <f t="shared" si="56"/>
        <v>9488</v>
      </c>
      <c r="R38" s="134">
        <f t="shared" si="56"/>
        <v>9488</v>
      </c>
      <c r="S38" s="134">
        <f t="shared" si="56"/>
        <v>9488</v>
      </c>
      <c r="T38" s="134">
        <f t="shared" si="56"/>
        <v>9488</v>
      </c>
      <c r="U38" s="134">
        <f t="shared" si="56"/>
        <v>9488</v>
      </c>
      <c r="V38" s="134">
        <f t="shared" si="56"/>
        <v>9488</v>
      </c>
      <c r="W38" s="134">
        <f t="shared" si="56"/>
        <v>9488</v>
      </c>
      <c r="X38" s="134">
        <f t="shared" si="56"/>
        <v>9488</v>
      </c>
      <c r="Y38" s="134">
        <f t="shared" si="56"/>
        <v>9488</v>
      </c>
      <c r="Z38" s="134">
        <f t="shared" si="56"/>
        <v>9488</v>
      </c>
      <c r="AA38" s="134">
        <f t="shared" si="56"/>
        <v>9488</v>
      </c>
      <c r="AB38" s="134">
        <f t="shared" si="56"/>
        <v>9488</v>
      </c>
      <c r="AC38" s="134">
        <f t="shared" si="56"/>
        <v>9488</v>
      </c>
      <c r="AD38" s="134">
        <f t="shared" si="56"/>
        <v>9488</v>
      </c>
    </row>
    <row r="39" spans="1:30">
      <c r="A39" s="198" t="s">
        <v>27</v>
      </c>
      <c r="B39" s="199">
        <f>SUM(B25:B38)</f>
        <v>50.05</v>
      </c>
      <c r="C39" s="199">
        <v>616166</v>
      </c>
      <c r="D39" s="199">
        <v>724659</v>
      </c>
      <c r="E39" s="199">
        <f t="shared" ref="E39:AD39" si="57">SUM(E25:E38)</f>
        <v>803767</v>
      </c>
      <c r="F39" s="199">
        <f t="shared" si="57"/>
        <v>803767</v>
      </c>
      <c r="G39" s="199">
        <f t="shared" si="57"/>
        <v>803767</v>
      </c>
      <c r="H39" s="199">
        <f t="shared" si="57"/>
        <v>803767</v>
      </c>
      <c r="I39" s="199">
        <f t="shared" si="57"/>
        <v>803767</v>
      </c>
      <c r="J39" s="199">
        <f t="shared" si="57"/>
        <v>803767</v>
      </c>
      <c r="K39" s="199">
        <f t="shared" si="57"/>
        <v>803767</v>
      </c>
      <c r="L39" s="199">
        <f t="shared" si="57"/>
        <v>803767</v>
      </c>
      <c r="M39" s="199">
        <f t="shared" si="57"/>
        <v>803767</v>
      </c>
      <c r="N39" s="199">
        <f t="shared" si="57"/>
        <v>803767</v>
      </c>
      <c r="O39" s="199">
        <f t="shared" si="57"/>
        <v>803767</v>
      </c>
      <c r="P39" s="199">
        <f t="shared" si="57"/>
        <v>803767</v>
      </c>
      <c r="Q39" s="199">
        <f t="shared" si="57"/>
        <v>803767</v>
      </c>
      <c r="R39" s="199">
        <f t="shared" si="57"/>
        <v>803767</v>
      </c>
      <c r="S39" s="199">
        <f t="shared" si="57"/>
        <v>803767</v>
      </c>
      <c r="T39" s="199">
        <f t="shared" si="57"/>
        <v>803767</v>
      </c>
      <c r="U39" s="199">
        <f t="shared" si="57"/>
        <v>803767</v>
      </c>
      <c r="V39" s="199">
        <f t="shared" si="57"/>
        <v>803767</v>
      </c>
      <c r="W39" s="199">
        <f t="shared" si="57"/>
        <v>803767</v>
      </c>
      <c r="X39" s="199">
        <f t="shared" si="57"/>
        <v>803767</v>
      </c>
      <c r="Y39" s="199">
        <f t="shared" si="57"/>
        <v>803767</v>
      </c>
      <c r="Z39" s="199">
        <f t="shared" si="57"/>
        <v>803767</v>
      </c>
      <c r="AA39" s="199">
        <f t="shared" si="57"/>
        <v>803767</v>
      </c>
      <c r="AB39" s="199">
        <f t="shared" si="57"/>
        <v>803767</v>
      </c>
      <c r="AC39" s="199">
        <f t="shared" si="57"/>
        <v>803767</v>
      </c>
      <c r="AD39" s="199">
        <f t="shared" si="57"/>
        <v>803767</v>
      </c>
    </row>
    <row r="43" spans="1:30">
      <c r="A43" s="116" t="s">
        <v>159</v>
      </c>
      <c r="B43" s="116"/>
    </row>
    <row r="46" spans="1:30" ht="15" thickBot="1">
      <c r="A46" s="119"/>
      <c r="B46" s="120" t="s">
        <v>232</v>
      </c>
      <c r="C46" s="120">
        <v>2017</v>
      </c>
      <c r="D46" s="120">
        <f>C46+1</f>
        <v>2018</v>
      </c>
      <c r="E46" s="120">
        <f t="shared" ref="E46" si="58">D46+1</f>
        <v>2019</v>
      </c>
      <c r="F46" s="120">
        <f t="shared" ref="F46" si="59">E46+1</f>
        <v>2020</v>
      </c>
      <c r="G46" s="120">
        <f t="shared" ref="G46" si="60">F46+1</f>
        <v>2021</v>
      </c>
      <c r="H46" s="120">
        <f t="shared" ref="H46" si="61">G46+1</f>
        <v>2022</v>
      </c>
      <c r="I46" s="120">
        <f t="shared" ref="I46" si="62">H46+1</f>
        <v>2023</v>
      </c>
      <c r="J46" s="120">
        <f t="shared" ref="J46" si="63">I46+1</f>
        <v>2024</v>
      </c>
      <c r="K46" s="120">
        <f t="shared" ref="K46" si="64">J46+1</f>
        <v>2025</v>
      </c>
      <c r="L46" s="120">
        <f t="shared" ref="L46" si="65">K46+1</f>
        <v>2026</v>
      </c>
      <c r="M46" s="120">
        <f t="shared" ref="M46" si="66">L46+1</f>
        <v>2027</v>
      </c>
      <c r="N46" s="120">
        <f t="shared" ref="N46" si="67">M46+1</f>
        <v>2028</v>
      </c>
      <c r="O46" s="120">
        <f t="shared" ref="O46" si="68">N46+1</f>
        <v>2029</v>
      </c>
      <c r="P46" s="120">
        <f t="shared" ref="P46" si="69">O46+1</f>
        <v>2030</v>
      </c>
      <c r="Q46" s="120">
        <f t="shared" ref="Q46" si="70">P46+1</f>
        <v>2031</v>
      </c>
      <c r="R46" s="120">
        <f t="shared" ref="R46" si="71">Q46+1</f>
        <v>2032</v>
      </c>
      <c r="S46" s="120">
        <f t="shared" ref="S46" si="72">R46+1</f>
        <v>2033</v>
      </c>
      <c r="T46" s="120">
        <f t="shared" ref="T46" si="73">S46+1</f>
        <v>2034</v>
      </c>
      <c r="U46" s="120">
        <f t="shared" ref="U46" si="74">T46+1</f>
        <v>2035</v>
      </c>
      <c r="V46" s="120">
        <f t="shared" ref="V46" si="75">U46+1</f>
        <v>2036</v>
      </c>
      <c r="W46" s="120">
        <f t="shared" ref="W46" si="76">V46+1</f>
        <v>2037</v>
      </c>
      <c r="X46" s="120">
        <f t="shared" ref="X46" si="77">W46+1</f>
        <v>2038</v>
      </c>
      <c r="Y46" s="120">
        <f t="shared" ref="Y46" si="78">X46+1</f>
        <v>2039</v>
      </c>
      <c r="Z46" s="120">
        <f t="shared" ref="Z46" si="79">Y46+1</f>
        <v>2040</v>
      </c>
      <c r="AA46" s="120">
        <f t="shared" ref="AA46" si="80">Z46+1</f>
        <v>2041</v>
      </c>
      <c r="AB46" s="120">
        <f t="shared" ref="AB46" si="81">AA46+1</f>
        <v>2042</v>
      </c>
      <c r="AC46" s="120">
        <f t="shared" ref="AC46" si="82">AB46+1</f>
        <v>2043</v>
      </c>
      <c r="AD46" s="120">
        <f t="shared" ref="AD46" si="83">AC46+1</f>
        <v>2044</v>
      </c>
    </row>
    <row r="47" spans="1:30" ht="15" thickTop="1">
      <c r="A47" s="197" t="s">
        <v>164</v>
      </c>
      <c r="B47">
        <v>1</v>
      </c>
      <c r="K47" s="57">
        <v>25326</v>
      </c>
      <c r="L47" s="57">
        <f>K47</f>
        <v>25326</v>
      </c>
      <c r="M47" s="57">
        <f t="shared" ref="M47:AD47" si="84">L47</f>
        <v>25326</v>
      </c>
      <c r="N47" s="57">
        <f t="shared" si="84"/>
        <v>25326</v>
      </c>
      <c r="O47" s="57">
        <f t="shared" si="84"/>
        <v>25326</v>
      </c>
      <c r="P47" s="57">
        <f t="shared" si="84"/>
        <v>25326</v>
      </c>
      <c r="Q47" s="57">
        <f t="shared" si="84"/>
        <v>25326</v>
      </c>
      <c r="R47" s="57">
        <f t="shared" si="84"/>
        <v>25326</v>
      </c>
      <c r="S47" s="57">
        <f t="shared" si="84"/>
        <v>25326</v>
      </c>
      <c r="T47" s="57">
        <f t="shared" si="84"/>
        <v>25326</v>
      </c>
      <c r="U47" s="57">
        <f t="shared" si="84"/>
        <v>25326</v>
      </c>
      <c r="V47" s="57">
        <f t="shared" si="84"/>
        <v>25326</v>
      </c>
      <c r="W47" s="57">
        <f t="shared" si="84"/>
        <v>25326</v>
      </c>
      <c r="X47" s="57">
        <f t="shared" si="84"/>
        <v>25326</v>
      </c>
      <c r="Y47" s="57">
        <f t="shared" si="84"/>
        <v>25326</v>
      </c>
      <c r="Z47" s="57">
        <f t="shared" si="84"/>
        <v>25326</v>
      </c>
      <c r="AA47" s="57">
        <f t="shared" si="84"/>
        <v>25326</v>
      </c>
      <c r="AB47" s="57">
        <f t="shared" si="84"/>
        <v>25326</v>
      </c>
      <c r="AC47" s="57">
        <f t="shared" si="84"/>
        <v>25326</v>
      </c>
      <c r="AD47" s="57">
        <f t="shared" si="84"/>
        <v>25326</v>
      </c>
    </row>
    <row r="48" spans="1:30">
      <c r="A48" s="197" t="s">
        <v>165</v>
      </c>
      <c r="B48">
        <v>1</v>
      </c>
      <c r="K48" s="57">
        <v>20904</v>
      </c>
      <c r="L48" s="57">
        <f t="shared" ref="L48:AD48" si="85">K48</f>
        <v>20904</v>
      </c>
      <c r="M48" s="57">
        <f t="shared" si="85"/>
        <v>20904</v>
      </c>
      <c r="N48" s="57">
        <f t="shared" si="85"/>
        <v>20904</v>
      </c>
      <c r="O48" s="57">
        <f t="shared" si="85"/>
        <v>20904</v>
      </c>
      <c r="P48" s="57">
        <f t="shared" si="85"/>
        <v>20904</v>
      </c>
      <c r="Q48" s="57">
        <f t="shared" si="85"/>
        <v>20904</v>
      </c>
      <c r="R48" s="57">
        <f t="shared" si="85"/>
        <v>20904</v>
      </c>
      <c r="S48" s="57">
        <f t="shared" si="85"/>
        <v>20904</v>
      </c>
      <c r="T48" s="57">
        <f t="shared" si="85"/>
        <v>20904</v>
      </c>
      <c r="U48" s="57">
        <f t="shared" si="85"/>
        <v>20904</v>
      </c>
      <c r="V48" s="57">
        <f t="shared" si="85"/>
        <v>20904</v>
      </c>
      <c r="W48" s="57">
        <f t="shared" si="85"/>
        <v>20904</v>
      </c>
      <c r="X48" s="57">
        <f t="shared" si="85"/>
        <v>20904</v>
      </c>
      <c r="Y48" s="57">
        <f t="shared" si="85"/>
        <v>20904</v>
      </c>
      <c r="Z48" s="57">
        <f t="shared" si="85"/>
        <v>20904</v>
      </c>
      <c r="AA48" s="57">
        <f t="shared" si="85"/>
        <v>20904</v>
      </c>
      <c r="AB48" s="57">
        <f t="shared" si="85"/>
        <v>20904</v>
      </c>
      <c r="AC48" s="57">
        <f t="shared" si="85"/>
        <v>20904</v>
      </c>
      <c r="AD48" s="57">
        <f t="shared" si="85"/>
        <v>20904</v>
      </c>
    </row>
    <row r="49" spans="1:30">
      <c r="A49" s="197" t="s">
        <v>166</v>
      </c>
      <c r="B49">
        <v>35</v>
      </c>
      <c r="K49" s="57">
        <v>690234</v>
      </c>
      <c r="L49" s="57">
        <f t="shared" ref="L49:AD49" si="86">K49</f>
        <v>690234</v>
      </c>
      <c r="M49" s="57">
        <f t="shared" si="86"/>
        <v>690234</v>
      </c>
      <c r="N49" s="57">
        <f t="shared" si="86"/>
        <v>690234</v>
      </c>
      <c r="O49" s="57">
        <f t="shared" si="86"/>
        <v>690234</v>
      </c>
      <c r="P49" s="57">
        <f t="shared" si="86"/>
        <v>690234</v>
      </c>
      <c r="Q49" s="57">
        <f t="shared" si="86"/>
        <v>690234</v>
      </c>
      <c r="R49" s="57">
        <f t="shared" si="86"/>
        <v>690234</v>
      </c>
      <c r="S49" s="57">
        <f t="shared" si="86"/>
        <v>690234</v>
      </c>
      <c r="T49" s="57">
        <f t="shared" si="86"/>
        <v>690234</v>
      </c>
      <c r="U49" s="57">
        <f t="shared" si="86"/>
        <v>690234</v>
      </c>
      <c r="V49" s="57">
        <f t="shared" si="86"/>
        <v>690234</v>
      </c>
      <c r="W49" s="57">
        <f t="shared" si="86"/>
        <v>690234</v>
      </c>
      <c r="X49" s="57">
        <f t="shared" si="86"/>
        <v>690234</v>
      </c>
      <c r="Y49" s="57">
        <f t="shared" si="86"/>
        <v>690234</v>
      </c>
      <c r="Z49" s="57">
        <f t="shared" si="86"/>
        <v>690234</v>
      </c>
      <c r="AA49" s="57">
        <f t="shared" si="86"/>
        <v>690234</v>
      </c>
      <c r="AB49" s="57">
        <f t="shared" si="86"/>
        <v>690234</v>
      </c>
      <c r="AC49" s="57">
        <f t="shared" si="86"/>
        <v>690234</v>
      </c>
      <c r="AD49" s="57">
        <f t="shared" si="86"/>
        <v>690234</v>
      </c>
    </row>
    <row r="50" spans="1:30">
      <c r="A50" s="197" t="s">
        <v>167</v>
      </c>
      <c r="B50">
        <v>17</v>
      </c>
      <c r="K50" s="57">
        <v>187252</v>
      </c>
      <c r="L50" s="57">
        <f t="shared" ref="L50:AD50" si="87">K50</f>
        <v>187252</v>
      </c>
      <c r="M50" s="57">
        <f t="shared" si="87"/>
        <v>187252</v>
      </c>
      <c r="N50" s="57">
        <f t="shared" si="87"/>
        <v>187252</v>
      </c>
      <c r="O50" s="57">
        <f t="shared" si="87"/>
        <v>187252</v>
      </c>
      <c r="P50" s="57">
        <f t="shared" si="87"/>
        <v>187252</v>
      </c>
      <c r="Q50" s="57">
        <f t="shared" si="87"/>
        <v>187252</v>
      </c>
      <c r="R50" s="57">
        <f t="shared" si="87"/>
        <v>187252</v>
      </c>
      <c r="S50" s="57">
        <f t="shared" si="87"/>
        <v>187252</v>
      </c>
      <c r="T50" s="57">
        <f t="shared" si="87"/>
        <v>187252</v>
      </c>
      <c r="U50" s="57">
        <f t="shared" si="87"/>
        <v>187252</v>
      </c>
      <c r="V50" s="57">
        <f t="shared" si="87"/>
        <v>187252</v>
      </c>
      <c r="W50" s="57">
        <f t="shared" si="87"/>
        <v>187252</v>
      </c>
      <c r="X50" s="57">
        <f t="shared" si="87"/>
        <v>187252</v>
      </c>
      <c r="Y50" s="57">
        <f t="shared" si="87"/>
        <v>187252</v>
      </c>
      <c r="Z50" s="57">
        <f t="shared" si="87"/>
        <v>187252</v>
      </c>
      <c r="AA50" s="57">
        <f t="shared" si="87"/>
        <v>187252</v>
      </c>
      <c r="AB50" s="57">
        <f t="shared" si="87"/>
        <v>187252</v>
      </c>
      <c r="AC50" s="57">
        <f t="shared" si="87"/>
        <v>187252</v>
      </c>
      <c r="AD50" s="57">
        <f t="shared" si="87"/>
        <v>187252</v>
      </c>
    </row>
    <row r="51" spans="1:30">
      <c r="A51" s="197" t="s">
        <v>168</v>
      </c>
      <c r="B51">
        <v>1</v>
      </c>
      <c r="K51" s="57">
        <v>20100</v>
      </c>
      <c r="L51" s="57">
        <f t="shared" ref="L51:AD51" si="88">K51</f>
        <v>20100</v>
      </c>
      <c r="M51" s="57">
        <f t="shared" si="88"/>
        <v>20100</v>
      </c>
      <c r="N51" s="57">
        <f t="shared" si="88"/>
        <v>20100</v>
      </c>
      <c r="O51" s="57">
        <f t="shared" si="88"/>
        <v>20100</v>
      </c>
      <c r="P51" s="57">
        <f t="shared" si="88"/>
        <v>20100</v>
      </c>
      <c r="Q51" s="57">
        <f t="shared" si="88"/>
        <v>20100</v>
      </c>
      <c r="R51" s="57">
        <f t="shared" si="88"/>
        <v>20100</v>
      </c>
      <c r="S51" s="57">
        <f t="shared" si="88"/>
        <v>20100</v>
      </c>
      <c r="T51" s="57">
        <f t="shared" si="88"/>
        <v>20100</v>
      </c>
      <c r="U51" s="57">
        <f t="shared" si="88"/>
        <v>20100</v>
      </c>
      <c r="V51" s="57">
        <f t="shared" si="88"/>
        <v>20100</v>
      </c>
      <c r="W51" s="57">
        <f t="shared" si="88"/>
        <v>20100</v>
      </c>
      <c r="X51" s="57">
        <f t="shared" si="88"/>
        <v>20100</v>
      </c>
      <c r="Y51" s="57">
        <f t="shared" si="88"/>
        <v>20100</v>
      </c>
      <c r="Z51" s="57">
        <f t="shared" si="88"/>
        <v>20100</v>
      </c>
      <c r="AA51" s="57">
        <f t="shared" si="88"/>
        <v>20100</v>
      </c>
      <c r="AB51" s="57">
        <f t="shared" si="88"/>
        <v>20100</v>
      </c>
      <c r="AC51" s="57">
        <f t="shared" si="88"/>
        <v>20100</v>
      </c>
      <c r="AD51" s="57">
        <f t="shared" si="88"/>
        <v>20100</v>
      </c>
    </row>
    <row r="52" spans="1:30">
      <c r="A52" s="197" t="s">
        <v>169</v>
      </c>
      <c r="B52">
        <v>1.5</v>
      </c>
      <c r="K52" s="57">
        <v>28944</v>
      </c>
      <c r="L52" s="57">
        <f t="shared" ref="L52:AD52" si="89">K52</f>
        <v>28944</v>
      </c>
      <c r="M52" s="57">
        <f t="shared" si="89"/>
        <v>28944</v>
      </c>
      <c r="N52" s="57">
        <f t="shared" si="89"/>
        <v>28944</v>
      </c>
      <c r="O52" s="57">
        <f t="shared" si="89"/>
        <v>28944</v>
      </c>
      <c r="P52" s="57">
        <f t="shared" si="89"/>
        <v>28944</v>
      </c>
      <c r="Q52" s="57">
        <f t="shared" si="89"/>
        <v>28944</v>
      </c>
      <c r="R52" s="57">
        <f t="shared" si="89"/>
        <v>28944</v>
      </c>
      <c r="S52" s="57">
        <f t="shared" si="89"/>
        <v>28944</v>
      </c>
      <c r="T52" s="57">
        <f t="shared" si="89"/>
        <v>28944</v>
      </c>
      <c r="U52" s="57">
        <f t="shared" si="89"/>
        <v>28944</v>
      </c>
      <c r="V52" s="57">
        <f t="shared" si="89"/>
        <v>28944</v>
      </c>
      <c r="W52" s="57">
        <f t="shared" si="89"/>
        <v>28944</v>
      </c>
      <c r="X52" s="57">
        <f t="shared" si="89"/>
        <v>28944</v>
      </c>
      <c r="Y52" s="57">
        <f t="shared" si="89"/>
        <v>28944</v>
      </c>
      <c r="Z52" s="57">
        <f t="shared" si="89"/>
        <v>28944</v>
      </c>
      <c r="AA52" s="57">
        <f t="shared" si="89"/>
        <v>28944</v>
      </c>
      <c r="AB52" s="57">
        <f t="shared" si="89"/>
        <v>28944</v>
      </c>
      <c r="AC52" s="57">
        <f t="shared" si="89"/>
        <v>28944</v>
      </c>
      <c r="AD52" s="57">
        <f t="shared" si="89"/>
        <v>28944</v>
      </c>
    </row>
    <row r="53" spans="1:30">
      <c r="A53" s="197" t="s">
        <v>183</v>
      </c>
      <c r="B53">
        <v>0.25</v>
      </c>
      <c r="K53" s="57">
        <v>4523</v>
      </c>
      <c r="L53" s="57">
        <f t="shared" ref="L53:AD53" si="90">K53</f>
        <v>4523</v>
      </c>
      <c r="M53" s="57">
        <f t="shared" si="90"/>
        <v>4523</v>
      </c>
      <c r="N53" s="57">
        <f t="shared" si="90"/>
        <v>4523</v>
      </c>
      <c r="O53" s="57">
        <f t="shared" si="90"/>
        <v>4523</v>
      </c>
      <c r="P53" s="57">
        <f t="shared" si="90"/>
        <v>4523</v>
      </c>
      <c r="Q53" s="57">
        <f t="shared" si="90"/>
        <v>4523</v>
      </c>
      <c r="R53" s="57">
        <f t="shared" si="90"/>
        <v>4523</v>
      </c>
      <c r="S53" s="57">
        <f t="shared" si="90"/>
        <v>4523</v>
      </c>
      <c r="T53" s="57">
        <f t="shared" si="90"/>
        <v>4523</v>
      </c>
      <c r="U53" s="57">
        <f t="shared" si="90"/>
        <v>4523</v>
      </c>
      <c r="V53" s="57">
        <f t="shared" si="90"/>
        <v>4523</v>
      </c>
      <c r="W53" s="57">
        <f t="shared" si="90"/>
        <v>4523</v>
      </c>
      <c r="X53" s="57">
        <f t="shared" si="90"/>
        <v>4523</v>
      </c>
      <c r="Y53" s="57">
        <f t="shared" si="90"/>
        <v>4523</v>
      </c>
      <c r="Z53" s="57">
        <f t="shared" si="90"/>
        <v>4523</v>
      </c>
      <c r="AA53" s="57">
        <f t="shared" si="90"/>
        <v>4523</v>
      </c>
      <c r="AB53" s="57">
        <f t="shared" si="90"/>
        <v>4523</v>
      </c>
      <c r="AC53" s="57">
        <f t="shared" si="90"/>
        <v>4523</v>
      </c>
      <c r="AD53" s="57">
        <f t="shared" si="90"/>
        <v>4523</v>
      </c>
    </row>
    <row r="54" spans="1:30">
      <c r="A54" s="197" t="s">
        <v>184</v>
      </c>
      <c r="B54">
        <v>3</v>
      </c>
      <c r="K54" s="57">
        <v>61104</v>
      </c>
      <c r="L54" s="57">
        <f t="shared" ref="L54:AD54" si="91">K54</f>
        <v>61104</v>
      </c>
      <c r="M54" s="57">
        <f t="shared" si="91"/>
        <v>61104</v>
      </c>
      <c r="N54" s="57">
        <f t="shared" si="91"/>
        <v>61104</v>
      </c>
      <c r="O54" s="57">
        <f t="shared" si="91"/>
        <v>61104</v>
      </c>
      <c r="P54" s="57">
        <f t="shared" si="91"/>
        <v>61104</v>
      </c>
      <c r="Q54" s="57">
        <f t="shared" si="91"/>
        <v>61104</v>
      </c>
      <c r="R54" s="57">
        <f t="shared" si="91"/>
        <v>61104</v>
      </c>
      <c r="S54" s="57">
        <f t="shared" si="91"/>
        <v>61104</v>
      </c>
      <c r="T54" s="57">
        <f t="shared" si="91"/>
        <v>61104</v>
      </c>
      <c r="U54" s="57">
        <f t="shared" si="91"/>
        <v>61104</v>
      </c>
      <c r="V54" s="57">
        <f t="shared" si="91"/>
        <v>61104</v>
      </c>
      <c r="W54" s="57">
        <f t="shared" si="91"/>
        <v>61104</v>
      </c>
      <c r="X54" s="57">
        <f t="shared" si="91"/>
        <v>61104</v>
      </c>
      <c r="Y54" s="57">
        <f t="shared" si="91"/>
        <v>61104</v>
      </c>
      <c r="Z54" s="57">
        <f t="shared" si="91"/>
        <v>61104</v>
      </c>
      <c r="AA54" s="57">
        <f t="shared" si="91"/>
        <v>61104</v>
      </c>
      <c r="AB54" s="57">
        <f t="shared" si="91"/>
        <v>61104</v>
      </c>
      <c r="AC54" s="57">
        <f t="shared" si="91"/>
        <v>61104</v>
      </c>
      <c r="AD54" s="57">
        <f t="shared" si="91"/>
        <v>61104</v>
      </c>
    </row>
    <row r="55" spans="1:30">
      <c r="A55" s="197" t="s">
        <v>173</v>
      </c>
      <c r="B55">
        <v>1</v>
      </c>
      <c r="K55" s="57">
        <v>20100</v>
      </c>
      <c r="L55" s="57">
        <f t="shared" ref="L55:AD55" si="92">K55</f>
        <v>20100</v>
      </c>
      <c r="M55" s="57">
        <f t="shared" si="92"/>
        <v>20100</v>
      </c>
      <c r="N55" s="57">
        <f t="shared" si="92"/>
        <v>20100</v>
      </c>
      <c r="O55" s="57">
        <f t="shared" si="92"/>
        <v>20100</v>
      </c>
      <c r="P55" s="57">
        <f t="shared" si="92"/>
        <v>20100</v>
      </c>
      <c r="Q55" s="57">
        <f t="shared" si="92"/>
        <v>20100</v>
      </c>
      <c r="R55" s="57">
        <f t="shared" si="92"/>
        <v>20100</v>
      </c>
      <c r="S55" s="57">
        <f t="shared" si="92"/>
        <v>20100</v>
      </c>
      <c r="T55" s="57">
        <f t="shared" si="92"/>
        <v>20100</v>
      </c>
      <c r="U55" s="57">
        <f t="shared" si="92"/>
        <v>20100</v>
      </c>
      <c r="V55" s="57">
        <f t="shared" si="92"/>
        <v>20100</v>
      </c>
      <c r="W55" s="57">
        <f t="shared" si="92"/>
        <v>20100</v>
      </c>
      <c r="X55" s="57">
        <f t="shared" si="92"/>
        <v>20100</v>
      </c>
      <c r="Y55" s="57">
        <f t="shared" si="92"/>
        <v>20100</v>
      </c>
      <c r="Z55" s="57">
        <f t="shared" si="92"/>
        <v>20100</v>
      </c>
      <c r="AA55" s="57">
        <f t="shared" si="92"/>
        <v>20100</v>
      </c>
      <c r="AB55" s="57">
        <f t="shared" si="92"/>
        <v>20100</v>
      </c>
      <c r="AC55" s="57">
        <f t="shared" si="92"/>
        <v>20100</v>
      </c>
      <c r="AD55" s="57">
        <f t="shared" si="92"/>
        <v>20100</v>
      </c>
    </row>
    <row r="56" spans="1:30">
      <c r="A56" s="197" t="s">
        <v>174</v>
      </c>
      <c r="B56">
        <v>1</v>
      </c>
      <c r="K56" s="57">
        <v>16884</v>
      </c>
      <c r="L56" s="57">
        <f t="shared" ref="L56:AD56" si="93">K56</f>
        <v>16884</v>
      </c>
      <c r="M56" s="57">
        <f t="shared" si="93"/>
        <v>16884</v>
      </c>
      <c r="N56" s="57">
        <f t="shared" si="93"/>
        <v>16884</v>
      </c>
      <c r="O56" s="57">
        <f t="shared" si="93"/>
        <v>16884</v>
      </c>
      <c r="P56" s="57">
        <f t="shared" si="93"/>
        <v>16884</v>
      </c>
      <c r="Q56" s="57">
        <f t="shared" si="93"/>
        <v>16884</v>
      </c>
      <c r="R56" s="57">
        <f t="shared" si="93"/>
        <v>16884</v>
      </c>
      <c r="S56" s="57">
        <f t="shared" si="93"/>
        <v>16884</v>
      </c>
      <c r="T56" s="57">
        <f t="shared" si="93"/>
        <v>16884</v>
      </c>
      <c r="U56" s="57">
        <f t="shared" si="93"/>
        <v>16884</v>
      </c>
      <c r="V56" s="57">
        <f t="shared" si="93"/>
        <v>16884</v>
      </c>
      <c r="W56" s="57">
        <f t="shared" si="93"/>
        <v>16884</v>
      </c>
      <c r="X56" s="57">
        <f t="shared" si="93"/>
        <v>16884</v>
      </c>
      <c r="Y56" s="57">
        <f t="shared" si="93"/>
        <v>16884</v>
      </c>
      <c r="Z56" s="57">
        <f t="shared" si="93"/>
        <v>16884</v>
      </c>
      <c r="AA56" s="57">
        <f t="shared" si="93"/>
        <v>16884</v>
      </c>
      <c r="AB56" s="57">
        <f t="shared" si="93"/>
        <v>16884</v>
      </c>
      <c r="AC56" s="57">
        <f t="shared" si="93"/>
        <v>16884</v>
      </c>
      <c r="AD56" s="57">
        <f t="shared" si="93"/>
        <v>16884</v>
      </c>
    </row>
    <row r="57" spans="1:30">
      <c r="A57" s="197" t="s">
        <v>185</v>
      </c>
      <c r="B57">
        <v>1</v>
      </c>
      <c r="K57" s="57">
        <v>12543</v>
      </c>
      <c r="L57" s="57">
        <f t="shared" ref="L57:AD57" si="94">K57</f>
        <v>12543</v>
      </c>
      <c r="M57" s="57">
        <f t="shared" si="94"/>
        <v>12543</v>
      </c>
      <c r="N57" s="57">
        <f t="shared" si="94"/>
        <v>12543</v>
      </c>
      <c r="O57" s="57">
        <f t="shared" si="94"/>
        <v>12543</v>
      </c>
      <c r="P57" s="57">
        <f t="shared" si="94"/>
        <v>12543</v>
      </c>
      <c r="Q57" s="57">
        <f t="shared" si="94"/>
        <v>12543</v>
      </c>
      <c r="R57" s="57">
        <f t="shared" si="94"/>
        <v>12543</v>
      </c>
      <c r="S57" s="57">
        <f t="shared" si="94"/>
        <v>12543</v>
      </c>
      <c r="T57" s="57">
        <f t="shared" si="94"/>
        <v>12543</v>
      </c>
      <c r="U57" s="57">
        <f t="shared" si="94"/>
        <v>12543</v>
      </c>
      <c r="V57" s="57">
        <f t="shared" si="94"/>
        <v>12543</v>
      </c>
      <c r="W57" s="57">
        <f t="shared" si="94"/>
        <v>12543</v>
      </c>
      <c r="X57" s="57">
        <f t="shared" si="94"/>
        <v>12543</v>
      </c>
      <c r="Y57" s="57">
        <f t="shared" si="94"/>
        <v>12543</v>
      </c>
      <c r="Z57" s="57">
        <f t="shared" si="94"/>
        <v>12543</v>
      </c>
      <c r="AA57" s="57">
        <f t="shared" si="94"/>
        <v>12543</v>
      </c>
      <c r="AB57" s="57">
        <f t="shared" si="94"/>
        <v>12543</v>
      </c>
      <c r="AC57" s="57">
        <f t="shared" si="94"/>
        <v>12543</v>
      </c>
      <c r="AD57" s="57">
        <f t="shared" si="94"/>
        <v>12543</v>
      </c>
    </row>
    <row r="58" spans="1:30">
      <c r="A58" s="197" t="s">
        <v>175</v>
      </c>
      <c r="B58">
        <v>1</v>
      </c>
      <c r="K58" s="57">
        <v>9005</v>
      </c>
      <c r="L58" s="57">
        <f t="shared" ref="L58:AD58" si="95">K58</f>
        <v>9005</v>
      </c>
      <c r="M58" s="57">
        <f t="shared" si="95"/>
        <v>9005</v>
      </c>
      <c r="N58" s="57">
        <f t="shared" si="95"/>
        <v>9005</v>
      </c>
      <c r="O58" s="57">
        <f t="shared" si="95"/>
        <v>9005</v>
      </c>
      <c r="P58" s="57">
        <f t="shared" si="95"/>
        <v>9005</v>
      </c>
      <c r="Q58" s="57">
        <f t="shared" si="95"/>
        <v>9005</v>
      </c>
      <c r="R58" s="57">
        <f t="shared" si="95"/>
        <v>9005</v>
      </c>
      <c r="S58" s="57">
        <f t="shared" si="95"/>
        <v>9005</v>
      </c>
      <c r="T58" s="57">
        <f t="shared" si="95"/>
        <v>9005</v>
      </c>
      <c r="U58" s="57">
        <f t="shared" si="95"/>
        <v>9005</v>
      </c>
      <c r="V58" s="57">
        <f t="shared" si="95"/>
        <v>9005</v>
      </c>
      <c r="W58" s="57">
        <f t="shared" si="95"/>
        <v>9005</v>
      </c>
      <c r="X58" s="57">
        <f t="shared" si="95"/>
        <v>9005</v>
      </c>
      <c r="Y58" s="57">
        <f t="shared" si="95"/>
        <v>9005</v>
      </c>
      <c r="Z58" s="57">
        <f t="shared" si="95"/>
        <v>9005</v>
      </c>
      <c r="AA58" s="57">
        <f t="shared" si="95"/>
        <v>9005</v>
      </c>
      <c r="AB58" s="57">
        <f t="shared" si="95"/>
        <v>9005</v>
      </c>
      <c r="AC58" s="57">
        <f t="shared" si="95"/>
        <v>9005</v>
      </c>
      <c r="AD58" s="57">
        <f t="shared" si="95"/>
        <v>9005</v>
      </c>
    </row>
    <row r="59" spans="1:30">
      <c r="A59" s="197" t="s">
        <v>176</v>
      </c>
      <c r="B59">
        <v>1</v>
      </c>
      <c r="K59" s="57">
        <v>15196</v>
      </c>
      <c r="L59" s="57">
        <f t="shared" ref="L59:AD59" si="96">K59</f>
        <v>15196</v>
      </c>
      <c r="M59" s="57">
        <f t="shared" si="96"/>
        <v>15196</v>
      </c>
      <c r="N59" s="57">
        <f t="shared" si="96"/>
        <v>15196</v>
      </c>
      <c r="O59" s="57">
        <f t="shared" si="96"/>
        <v>15196</v>
      </c>
      <c r="P59" s="57">
        <f t="shared" si="96"/>
        <v>15196</v>
      </c>
      <c r="Q59" s="57">
        <f t="shared" si="96"/>
        <v>15196</v>
      </c>
      <c r="R59" s="57">
        <f t="shared" si="96"/>
        <v>15196</v>
      </c>
      <c r="S59" s="57">
        <f t="shared" si="96"/>
        <v>15196</v>
      </c>
      <c r="T59" s="57">
        <f t="shared" si="96"/>
        <v>15196</v>
      </c>
      <c r="U59" s="57">
        <f t="shared" si="96"/>
        <v>15196</v>
      </c>
      <c r="V59" s="57">
        <f t="shared" si="96"/>
        <v>15196</v>
      </c>
      <c r="W59" s="57">
        <f t="shared" si="96"/>
        <v>15196</v>
      </c>
      <c r="X59" s="57">
        <f t="shared" si="96"/>
        <v>15196</v>
      </c>
      <c r="Y59" s="57">
        <f t="shared" si="96"/>
        <v>15196</v>
      </c>
      <c r="Z59" s="57">
        <f t="shared" si="96"/>
        <v>15196</v>
      </c>
      <c r="AA59" s="57">
        <f t="shared" si="96"/>
        <v>15196</v>
      </c>
      <c r="AB59" s="57">
        <f t="shared" si="96"/>
        <v>15196</v>
      </c>
      <c r="AC59" s="57">
        <f t="shared" si="96"/>
        <v>15196</v>
      </c>
      <c r="AD59" s="57">
        <f t="shared" si="96"/>
        <v>15196</v>
      </c>
    </row>
    <row r="60" spans="1:30">
      <c r="A60" s="197" t="s">
        <v>177</v>
      </c>
      <c r="B60">
        <v>1</v>
      </c>
      <c r="K60" s="57">
        <v>14312</v>
      </c>
      <c r="L60" s="57">
        <f t="shared" ref="L60:AD60" si="97">K60</f>
        <v>14312</v>
      </c>
      <c r="M60" s="57">
        <f t="shared" si="97"/>
        <v>14312</v>
      </c>
      <c r="N60" s="57">
        <f t="shared" si="97"/>
        <v>14312</v>
      </c>
      <c r="O60" s="57">
        <f t="shared" si="97"/>
        <v>14312</v>
      </c>
      <c r="P60" s="57">
        <f t="shared" si="97"/>
        <v>14312</v>
      </c>
      <c r="Q60" s="57">
        <f t="shared" si="97"/>
        <v>14312</v>
      </c>
      <c r="R60" s="57">
        <f t="shared" si="97"/>
        <v>14312</v>
      </c>
      <c r="S60" s="57">
        <f t="shared" si="97"/>
        <v>14312</v>
      </c>
      <c r="T60" s="57">
        <f t="shared" si="97"/>
        <v>14312</v>
      </c>
      <c r="U60" s="57">
        <f t="shared" si="97"/>
        <v>14312</v>
      </c>
      <c r="V60" s="57">
        <f t="shared" si="97"/>
        <v>14312</v>
      </c>
      <c r="W60" s="57">
        <f t="shared" si="97"/>
        <v>14312</v>
      </c>
      <c r="X60" s="57">
        <f t="shared" si="97"/>
        <v>14312</v>
      </c>
      <c r="Y60" s="57">
        <f t="shared" si="97"/>
        <v>14312</v>
      </c>
      <c r="Z60" s="57">
        <f t="shared" si="97"/>
        <v>14312</v>
      </c>
      <c r="AA60" s="57">
        <f t="shared" si="97"/>
        <v>14312</v>
      </c>
      <c r="AB60" s="57">
        <f t="shared" si="97"/>
        <v>14312</v>
      </c>
      <c r="AC60" s="57">
        <f t="shared" si="97"/>
        <v>14312</v>
      </c>
      <c r="AD60" s="57">
        <f t="shared" si="97"/>
        <v>14312</v>
      </c>
    </row>
    <row r="61" spans="1:30">
      <c r="A61" s="197" t="s">
        <v>179</v>
      </c>
      <c r="B61">
        <v>2</v>
      </c>
      <c r="K61" s="57">
        <v>17367</v>
      </c>
      <c r="L61" s="57">
        <f t="shared" ref="L61:AD61" si="98">K61</f>
        <v>17367</v>
      </c>
      <c r="M61" s="57">
        <f t="shared" si="98"/>
        <v>17367</v>
      </c>
      <c r="N61" s="57">
        <f t="shared" si="98"/>
        <v>17367</v>
      </c>
      <c r="O61" s="57">
        <f t="shared" si="98"/>
        <v>17367</v>
      </c>
      <c r="P61" s="57">
        <f t="shared" si="98"/>
        <v>17367</v>
      </c>
      <c r="Q61" s="57">
        <f t="shared" si="98"/>
        <v>17367</v>
      </c>
      <c r="R61" s="57">
        <f t="shared" si="98"/>
        <v>17367</v>
      </c>
      <c r="S61" s="57">
        <f t="shared" si="98"/>
        <v>17367</v>
      </c>
      <c r="T61" s="57">
        <f t="shared" si="98"/>
        <v>17367</v>
      </c>
      <c r="U61" s="57">
        <f t="shared" si="98"/>
        <v>17367</v>
      </c>
      <c r="V61" s="57">
        <f t="shared" si="98"/>
        <v>17367</v>
      </c>
      <c r="W61" s="57">
        <f t="shared" si="98"/>
        <v>17367</v>
      </c>
      <c r="X61" s="57">
        <f t="shared" si="98"/>
        <v>17367</v>
      </c>
      <c r="Y61" s="57">
        <f t="shared" si="98"/>
        <v>17367</v>
      </c>
      <c r="Z61" s="57">
        <f t="shared" si="98"/>
        <v>17367</v>
      </c>
      <c r="AA61" s="57">
        <f t="shared" si="98"/>
        <v>17367</v>
      </c>
      <c r="AB61" s="57">
        <f t="shared" si="98"/>
        <v>17367</v>
      </c>
      <c r="AC61" s="57">
        <f t="shared" si="98"/>
        <v>17367</v>
      </c>
      <c r="AD61" s="57">
        <f t="shared" si="98"/>
        <v>17367</v>
      </c>
    </row>
    <row r="62" spans="1:30">
      <c r="A62" s="197" t="s">
        <v>182</v>
      </c>
      <c r="B62">
        <v>1</v>
      </c>
      <c r="K62" s="57">
        <v>9488</v>
      </c>
      <c r="L62" s="57">
        <f t="shared" ref="L62:AD62" si="99">K62</f>
        <v>9488</v>
      </c>
      <c r="M62" s="57">
        <f t="shared" si="99"/>
        <v>9488</v>
      </c>
      <c r="N62" s="57">
        <f t="shared" si="99"/>
        <v>9488</v>
      </c>
      <c r="O62" s="57">
        <f t="shared" si="99"/>
        <v>9488</v>
      </c>
      <c r="P62" s="57">
        <f t="shared" si="99"/>
        <v>9488</v>
      </c>
      <c r="Q62" s="57">
        <f t="shared" si="99"/>
        <v>9488</v>
      </c>
      <c r="R62" s="57">
        <f t="shared" si="99"/>
        <v>9488</v>
      </c>
      <c r="S62" s="57">
        <f t="shared" si="99"/>
        <v>9488</v>
      </c>
      <c r="T62" s="57">
        <f t="shared" si="99"/>
        <v>9488</v>
      </c>
      <c r="U62" s="57">
        <f t="shared" si="99"/>
        <v>9488</v>
      </c>
      <c r="V62" s="57">
        <f t="shared" si="99"/>
        <v>9488</v>
      </c>
      <c r="W62" s="57">
        <f t="shared" si="99"/>
        <v>9488</v>
      </c>
      <c r="X62" s="57">
        <f t="shared" si="99"/>
        <v>9488</v>
      </c>
      <c r="Y62" s="57">
        <f t="shared" si="99"/>
        <v>9488</v>
      </c>
      <c r="Z62" s="57">
        <f t="shared" si="99"/>
        <v>9488</v>
      </c>
      <c r="AA62" s="57">
        <f t="shared" si="99"/>
        <v>9488</v>
      </c>
      <c r="AB62" s="57">
        <f t="shared" si="99"/>
        <v>9488</v>
      </c>
      <c r="AC62" s="57">
        <f t="shared" si="99"/>
        <v>9488</v>
      </c>
      <c r="AD62" s="57">
        <f t="shared" si="99"/>
        <v>9488</v>
      </c>
    </row>
    <row r="63" spans="1:30">
      <c r="A63" s="198" t="s">
        <v>27</v>
      </c>
      <c r="B63" s="203">
        <f>SUM(B47:B62)</f>
        <v>68.75</v>
      </c>
      <c r="C63" s="199">
        <f t="shared" ref="C63:AD63" si="100">SUM(C47:C62)</f>
        <v>0</v>
      </c>
      <c r="D63" s="199">
        <f t="shared" si="100"/>
        <v>0</v>
      </c>
      <c r="E63" s="199">
        <f t="shared" si="100"/>
        <v>0</v>
      </c>
      <c r="F63" s="199">
        <f t="shared" si="100"/>
        <v>0</v>
      </c>
      <c r="G63" s="199">
        <f t="shared" si="100"/>
        <v>0</v>
      </c>
      <c r="H63" s="199">
        <f t="shared" si="100"/>
        <v>0</v>
      </c>
      <c r="I63" s="199">
        <f t="shared" si="100"/>
        <v>0</v>
      </c>
      <c r="J63" s="199">
        <f t="shared" si="100"/>
        <v>0</v>
      </c>
      <c r="K63" s="199">
        <f t="shared" si="100"/>
        <v>1153282</v>
      </c>
      <c r="L63" s="199">
        <f t="shared" si="100"/>
        <v>1153282</v>
      </c>
      <c r="M63" s="199">
        <f t="shared" si="100"/>
        <v>1153282</v>
      </c>
      <c r="N63" s="199">
        <f t="shared" si="100"/>
        <v>1153282</v>
      </c>
      <c r="O63" s="199">
        <f t="shared" si="100"/>
        <v>1153282</v>
      </c>
      <c r="P63" s="199">
        <f t="shared" si="100"/>
        <v>1153282</v>
      </c>
      <c r="Q63" s="199">
        <f t="shared" si="100"/>
        <v>1153282</v>
      </c>
      <c r="R63" s="199">
        <f t="shared" si="100"/>
        <v>1153282</v>
      </c>
      <c r="S63" s="199">
        <f t="shared" si="100"/>
        <v>1153282</v>
      </c>
      <c r="T63" s="199">
        <f t="shared" si="100"/>
        <v>1153282</v>
      </c>
      <c r="U63" s="199">
        <f t="shared" si="100"/>
        <v>1153282</v>
      </c>
      <c r="V63" s="199">
        <f t="shared" si="100"/>
        <v>1153282</v>
      </c>
      <c r="W63" s="199">
        <f t="shared" si="100"/>
        <v>1153282</v>
      </c>
      <c r="X63" s="199">
        <f t="shared" si="100"/>
        <v>1153282</v>
      </c>
      <c r="Y63" s="199">
        <f t="shared" si="100"/>
        <v>1153282</v>
      </c>
      <c r="Z63" s="199">
        <f t="shared" si="100"/>
        <v>1153282</v>
      </c>
      <c r="AA63" s="199">
        <f t="shared" si="100"/>
        <v>1153282</v>
      </c>
      <c r="AB63" s="199">
        <f t="shared" si="100"/>
        <v>1153282</v>
      </c>
      <c r="AC63" s="199">
        <f t="shared" si="100"/>
        <v>1153282</v>
      </c>
      <c r="AD63" s="199">
        <f t="shared" si="100"/>
        <v>1153282</v>
      </c>
    </row>
    <row r="66" spans="1:3">
      <c r="A66" t="s">
        <v>231</v>
      </c>
      <c r="C66">
        <v>68.75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0B75A-9FE5-4964-B238-7B7426D15ED2}">
  <dimension ref="A1:AC124"/>
  <sheetViews>
    <sheetView topLeftCell="A92" zoomScale="70" zoomScaleNormal="70" workbookViewId="0">
      <selection activeCell="A23" sqref="A23"/>
    </sheetView>
  </sheetViews>
  <sheetFormatPr defaultRowHeight="14.4"/>
  <cols>
    <col min="1" max="1" width="29.44140625" bestFit="1" customWidth="1"/>
    <col min="2" max="3" width="21.6640625" bestFit="1" customWidth="1"/>
    <col min="4" max="4" width="14.21875" bestFit="1" customWidth="1"/>
    <col min="5" max="29" width="9.77734375" bestFit="1" customWidth="1"/>
  </cols>
  <sheetData>
    <row r="1" spans="1:29">
      <c r="A1" s="116" t="s">
        <v>108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29">
      <c r="F2" s="123"/>
      <c r="I2" s="123"/>
    </row>
    <row r="3" spans="1:29">
      <c r="A3" s="121"/>
      <c r="B3" s="118">
        <v>2017</v>
      </c>
      <c r="C3" s="118">
        <f>B3+1</f>
        <v>2018</v>
      </c>
      <c r="D3" s="118">
        <f t="shared" ref="D3:L3" si="0">C3+1</f>
        <v>2019</v>
      </c>
      <c r="E3" s="118">
        <f t="shared" si="0"/>
        <v>2020</v>
      </c>
      <c r="F3" s="118">
        <f t="shared" si="0"/>
        <v>2021</v>
      </c>
      <c r="G3" s="118">
        <f t="shared" si="0"/>
        <v>2022</v>
      </c>
      <c r="H3" s="118">
        <f t="shared" si="0"/>
        <v>2023</v>
      </c>
      <c r="I3" s="118">
        <f t="shared" si="0"/>
        <v>2024</v>
      </c>
      <c r="J3" s="118">
        <f t="shared" si="0"/>
        <v>2025</v>
      </c>
      <c r="K3" s="118">
        <f t="shared" si="0"/>
        <v>2026</v>
      </c>
      <c r="L3" s="118">
        <f t="shared" si="0"/>
        <v>2027</v>
      </c>
      <c r="M3" s="118" t="s">
        <v>29</v>
      </c>
    </row>
    <row r="4" spans="1:29">
      <c r="A4" s="121" t="s">
        <v>190</v>
      </c>
      <c r="B4" s="57"/>
      <c r="C4" s="57"/>
      <c r="D4" s="57"/>
      <c r="E4" s="57"/>
      <c r="F4" s="57">
        <v>2055</v>
      </c>
      <c r="H4" s="57"/>
      <c r="I4" s="57">
        <v>1195</v>
      </c>
      <c r="J4" s="57"/>
      <c r="K4" s="57"/>
      <c r="L4" s="57"/>
      <c r="M4" s="57">
        <f>SUM(B4:L4)</f>
        <v>3250</v>
      </c>
    </row>
    <row r="5" spans="1:29">
      <c r="A5" s="121" t="s">
        <v>189</v>
      </c>
      <c r="B5" s="57"/>
      <c r="C5" s="57"/>
      <c r="D5" s="57"/>
      <c r="E5" s="57"/>
      <c r="F5" s="57">
        <v>1525.12</v>
      </c>
      <c r="H5" s="57"/>
      <c r="I5" s="57">
        <v>1698.21</v>
      </c>
      <c r="J5" s="57"/>
      <c r="K5" s="57"/>
      <c r="L5" s="57"/>
      <c r="M5" s="57">
        <f>AVERAGE(B5:L5)</f>
        <v>1611.665</v>
      </c>
    </row>
    <row r="6" spans="1:29">
      <c r="A6" s="121" t="s">
        <v>158</v>
      </c>
      <c r="B6" s="57"/>
      <c r="C6" s="57"/>
      <c r="D6" s="57"/>
      <c r="E6" s="57">
        <f>$F$4*$F$5/2</f>
        <v>1567060.7999999998</v>
      </c>
      <c r="F6" s="57">
        <f>E6</f>
        <v>1567060.7999999998</v>
      </c>
      <c r="H6" s="57">
        <f>I5*I4/2</f>
        <v>1014680.475</v>
      </c>
      <c r="I6" s="57">
        <f>H6</f>
        <v>1014680.475</v>
      </c>
      <c r="J6" s="57"/>
      <c r="K6" s="57"/>
      <c r="L6" s="57"/>
      <c r="M6" s="57">
        <f>SUM(B6:L6)</f>
        <v>5163482.55</v>
      </c>
    </row>
    <row r="7" spans="1:29">
      <c r="A7" s="121" t="s">
        <v>191</v>
      </c>
      <c r="B7" s="57"/>
      <c r="C7" s="57"/>
      <c r="D7" s="57"/>
      <c r="E7" s="57"/>
      <c r="F7" s="57">
        <v>100000</v>
      </c>
      <c r="G7" s="57"/>
      <c r="H7" s="57"/>
      <c r="I7" s="57"/>
      <c r="J7" s="57"/>
      <c r="K7" s="57"/>
      <c r="L7" s="57"/>
      <c r="M7" s="57">
        <f>SUM(B7:L7)</f>
        <v>100000</v>
      </c>
    </row>
    <row r="8" spans="1:29" ht="15" thickBot="1">
      <c r="A8" s="122" t="s">
        <v>27</v>
      </c>
      <c r="B8" s="114">
        <f>SUM(B6:B7)</f>
        <v>0</v>
      </c>
      <c r="C8" s="114">
        <f t="shared" ref="C8:L8" si="1">SUM(C6:C7)</f>
        <v>0</v>
      </c>
      <c r="D8" s="114">
        <f t="shared" si="1"/>
        <v>0</v>
      </c>
      <c r="E8" s="114">
        <f t="shared" si="1"/>
        <v>1567060.7999999998</v>
      </c>
      <c r="F8" s="114">
        <f>SUM(F6:F7)</f>
        <v>1667060.7999999998</v>
      </c>
      <c r="G8" s="114">
        <f t="shared" si="1"/>
        <v>0</v>
      </c>
      <c r="H8" s="114">
        <f>SUM(H6:H7)</f>
        <v>1014680.475</v>
      </c>
      <c r="I8" s="114">
        <f t="shared" si="1"/>
        <v>1014680.475</v>
      </c>
      <c r="J8" s="114">
        <f t="shared" si="1"/>
        <v>0</v>
      </c>
      <c r="K8" s="114">
        <f t="shared" si="1"/>
        <v>0</v>
      </c>
      <c r="L8" s="114">
        <f t="shared" si="1"/>
        <v>0</v>
      </c>
      <c r="M8" s="114">
        <f>SUM(B8:L8)</f>
        <v>5263482.5499999989</v>
      </c>
    </row>
    <row r="10" spans="1:29">
      <c r="A10" s="116" t="s">
        <v>160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</row>
    <row r="12" spans="1:29">
      <c r="A12" s="116" t="s">
        <v>106</v>
      </c>
      <c r="I12" s="123"/>
    </row>
    <row r="13" spans="1:29">
      <c r="F13" s="123"/>
      <c r="G13" s="123"/>
      <c r="I13" s="123"/>
    </row>
    <row r="14" spans="1:29" s="113" customFormat="1" ht="15" thickBot="1">
      <c r="A14" s="120"/>
      <c r="B14" s="120">
        <v>2017</v>
      </c>
      <c r="C14" s="120">
        <f>B14+1</f>
        <v>2018</v>
      </c>
      <c r="D14" s="120">
        <f t="shared" ref="D14:AC14" si="2">C14+1</f>
        <v>2019</v>
      </c>
      <c r="E14" s="120">
        <f t="shared" si="2"/>
        <v>2020</v>
      </c>
      <c r="F14" s="120">
        <f t="shared" si="2"/>
        <v>2021</v>
      </c>
      <c r="G14" s="120">
        <f t="shared" si="2"/>
        <v>2022</v>
      </c>
      <c r="H14" s="120">
        <f t="shared" si="2"/>
        <v>2023</v>
      </c>
      <c r="I14" s="120">
        <f t="shared" si="2"/>
        <v>2024</v>
      </c>
      <c r="J14" s="120">
        <f t="shared" si="2"/>
        <v>2025</v>
      </c>
      <c r="K14" s="120">
        <f t="shared" si="2"/>
        <v>2026</v>
      </c>
      <c r="L14" s="120">
        <f t="shared" si="2"/>
        <v>2027</v>
      </c>
      <c r="M14" s="120">
        <f t="shared" si="2"/>
        <v>2028</v>
      </c>
      <c r="N14" s="120">
        <f t="shared" si="2"/>
        <v>2029</v>
      </c>
      <c r="O14" s="120">
        <f t="shared" si="2"/>
        <v>2030</v>
      </c>
      <c r="P14" s="120">
        <f t="shared" si="2"/>
        <v>2031</v>
      </c>
      <c r="Q14" s="120">
        <f t="shared" si="2"/>
        <v>2032</v>
      </c>
      <c r="R14" s="120">
        <f t="shared" si="2"/>
        <v>2033</v>
      </c>
      <c r="S14" s="120">
        <f t="shared" si="2"/>
        <v>2034</v>
      </c>
      <c r="T14" s="120">
        <f t="shared" si="2"/>
        <v>2035</v>
      </c>
      <c r="U14" s="120">
        <f t="shared" si="2"/>
        <v>2036</v>
      </c>
      <c r="V14" s="120">
        <f t="shared" si="2"/>
        <v>2037</v>
      </c>
      <c r="W14" s="120">
        <f t="shared" si="2"/>
        <v>2038</v>
      </c>
      <c r="X14" s="120">
        <f t="shared" si="2"/>
        <v>2039</v>
      </c>
      <c r="Y14" s="120">
        <f t="shared" si="2"/>
        <v>2040</v>
      </c>
      <c r="Z14" s="120">
        <f t="shared" si="2"/>
        <v>2041</v>
      </c>
      <c r="AA14" s="120">
        <f t="shared" si="2"/>
        <v>2042</v>
      </c>
      <c r="AB14" s="120">
        <f t="shared" si="2"/>
        <v>2043</v>
      </c>
      <c r="AC14" s="120">
        <f t="shared" si="2"/>
        <v>2044</v>
      </c>
    </row>
    <row r="15" spans="1:29" ht="15" thickTop="1">
      <c r="A15" s="126" t="s">
        <v>103</v>
      </c>
      <c r="B15" s="127">
        <f>Personalikulud!C19</f>
        <v>340375</v>
      </c>
      <c r="C15" s="127">
        <f>Personalikulud!D19</f>
        <v>387499</v>
      </c>
      <c r="D15" s="127">
        <f>Personalikulud!E19</f>
        <v>438872</v>
      </c>
      <c r="E15" s="127">
        <f>Personalikulud!F19</f>
        <v>438872</v>
      </c>
      <c r="F15" s="127">
        <f>Personalikulud!G19</f>
        <v>438872</v>
      </c>
      <c r="G15" s="127">
        <f>Personalikulud!H19</f>
        <v>438872</v>
      </c>
      <c r="H15" s="127">
        <f>Personalikulud!I19</f>
        <v>438872</v>
      </c>
      <c r="I15" s="127">
        <f>Personalikulud!J19</f>
        <v>438872</v>
      </c>
      <c r="J15" s="127">
        <f>Personalikulud!K19</f>
        <v>438872</v>
      </c>
      <c r="K15" s="127">
        <f>Personalikulud!L19</f>
        <v>438872</v>
      </c>
      <c r="L15" s="127">
        <f>Personalikulud!M19</f>
        <v>438872</v>
      </c>
      <c r="M15" s="127">
        <f>Personalikulud!N19</f>
        <v>438872</v>
      </c>
      <c r="N15" s="127">
        <f>Personalikulud!O19</f>
        <v>438872</v>
      </c>
      <c r="O15" s="127">
        <f>Personalikulud!P19</f>
        <v>438872</v>
      </c>
      <c r="P15" s="127">
        <f>Personalikulud!Q19</f>
        <v>438872</v>
      </c>
      <c r="Q15" s="127">
        <f>Personalikulud!R19</f>
        <v>438872</v>
      </c>
      <c r="R15" s="127">
        <f>Personalikulud!S19</f>
        <v>438872</v>
      </c>
      <c r="S15" s="127">
        <f>Personalikulud!T19</f>
        <v>438872</v>
      </c>
      <c r="T15" s="127">
        <f>Personalikulud!U19</f>
        <v>438872</v>
      </c>
      <c r="U15" s="127">
        <f>Personalikulud!V19</f>
        <v>438872</v>
      </c>
      <c r="V15" s="127">
        <f>Personalikulud!W19</f>
        <v>438872</v>
      </c>
      <c r="W15" s="127">
        <f>Personalikulud!X19</f>
        <v>438872</v>
      </c>
      <c r="X15" s="127">
        <f>Personalikulud!Y19</f>
        <v>438872</v>
      </c>
      <c r="Y15" s="127">
        <f>Personalikulud!Z19</f>
        <v>438872</v>
      </c>
      <c r="Z15" s="127">
        <f>Personalikulud!AA19</f>
        <v>438872</v>
      </c>
      <c r="AA15" s="127">
        <f>Personalikulud!AB19</f>
        <v>438872</v>
      </c>
      <c r="AB15" s="127">
        <f>Personalikulud!AC19</f>
        <v>438872</v>
      </c>
      <c r="AC15" s="127">
        <f>Personalikulud!AD19</f>
        <v>438872</v>
      </c>
    </row>
    <row r="16" spans="1:29">
      <c r="A16" s="128" t="s">
        <v>110</v>
      </c>
      <c r="B16" s="129">
        <v>3546.94</v>
      </c>
      <c r="C16" s="129">
        <v>3504</v>
      </c>
      <c r="D16" s="129">
        <f>C16</f>
        <v>3504</v>
      </c>
      <c r="E16" s="129">
        <f t="shared" ref="E16:AC29" si="3">D16</f>
        <v>3504</v>
      </c>
      <c r="F16" s="129">
        <f t="shared" si="3"/>
        <v>3504</v>
      </c>
      <c r="G16" s="129">
        <f t="shared" si="3"/>
        <v>3504</v>
      </c>
      <c r="H16" s="129">
        <f t="shared" si="3"/>
        <v>3504</v>
      </c>
      <c r="I16" s="129">
        <f>H16</f>
        <v>3504</v>
      </c>
      <c r="J16" s="129">
        <f t="shared" si="3"/>
        <v>3504</v>
      </c>
      <c r="K16" s="129">
        <f t="shared" si="3"/>
        <v>3504</v>
      </c>
      <c r="L16" s="129">
        <f t="shared" si="3"/>
        <v>3504</v>
      </c>
      <c r="M16" s="129">
        <f t="shared" si="3"/>
        <v>3504</v>
      </c>
      <c r="N16" s="129">
        <f t="shared" si="3"/>
        <v>3504</v>
      </c>
      <c r="O16" s="129">
        <f t="shared" si="3"/>
        <v>3504</v>
      </c>
      <c r="P16" s="129">
        <f t="shared" si="3"/>
        <v>3504</v>
      </c>
      <c r="Q16" s="129">
        <f t="shared" si="3"/>
        <v>3504</v>
      </c>
      <c r="R16" s="129">
        <f t="shared" si="3"/>
        <v>3504</v>
      </c>
      <c r="S16" s="129">
        <f t="shared" si="3"/>
        <v>3504</v>
      </c>
      <c r="T16" s="129">
        <f t="shared" si="3"/>
        <v>3504</v>
      </c>
      <c r="U16" s="129">
        <f t="shared" si="3"/>
        <v>3504</v>
      </c>
      <c r="V16" s="129">
        <f t="shared" si="3"/>
        <v>3504</v>
      </c>
      <c r="W16" s="129">
        <f t="shared" si="3"/>
        <v>3504</v>
      </c>
      <c r="X16" s="129">
        <f t="shared" si="3"/>
        <v>3504</v>
      </c>
      <c r="Y16" s="129">
        <f t="shared" si="3"/>
        <v>3504</v>
      </c>
      <c r="Z16" s="129">
        <f t="shared" si="3"/>
        <v>3504</v>
      </c>
      <c r="AA16" s="129">
        <f t="shared" si="3"/>
        <v>3504</v>
      </c>
      <c r="AB16" s="129">
        <f t="shared" si="3"/>
        <v>3504</v>
      </c>
      <c r="AC16" s="129">
        <f t="shared" si="3"/>
        <v>3504</v>
      </c>
    </row>
    <row r="17" spans="1:29">
      <c r="A17" s="125" t="s">
        <v>111</v>
      </c>
      <c r="B17" s="195">
        <v>15911</v>
      </c>
      <c r="C17" s="134">
        <v>16072</v>
      </c>
      <c r="D17" s="134">
        <f>C17</f>
        <v>16072</v>
      </c>
      <c r="E17" s="134">
        <f t="shared" si="3"/>
        <v>16072</v>
      </c>
      <c r="F17" s="134">
        <f t="shared" si="3"/>
        <v>16072</v>
      </c>
      <c r="G17" s="134">
        <f t="shared" si="3"/>
        <v>16072</v>
      </c>
      <c r="H17" s="134">
        <f t="shared" si="3"/>
        <v>16072</v>
      </c>
      <c r="I17" s="134">
        <f t="shared" ref="I17" si="4">H17</f>
        <v>16072</v>
      </c>
      <c r="J17" s="134">
        <f t="shared" si="3"/>
        <v>16072</v>
      </c>
      <c r="K17" s="134">
        <f t="shared" si="3"/>
        <v>16072</v>
      </c>
      <c r="L17" s="134">
        <f t="shared" si="3"/>
        <v>16072</v>
      </c>
      <c r="M17" s="134">
        <f t="shared" si="3"/>
        <v>16072</v>
      </c>
      <c r="N17" s="134">
        <f t="shared" si="3"/>
        <v>16072</v>
      </c>
      <c r="O17" s="134">
        <f t="shared" si="3"/>
        <v>16072</v>
      </c>
      <c r="P17" s="134">
        <f t="shared" si="3"/>
        <v>16072</v>
      </c>
      <c r="Q17" s="134">
        <f t="shared" si="3"/>
        <v>16072</v>
      </c>
      <c r="R17" s="134">
        <f t="shared" si="3"/>
        <v>16072</v>
      </c>
      <c r="S17" s="134">
        <f t="shared" si="3"/>
        <v>16072</v>
      </c>
      <c r="T17" s="134">
        <f t="shared" si="3"/>
        <v>16072</v>
      </c>
      <c r="U17" s="134">
        <f t="shared" si="3"/>
        <v>16072</v>
      </c>
      <c r="V17" s="134">
        <f t="shared" si="3"/>
        <v>16072</v>
      </c>
      <c r="W17" s="134">
        <f t="shared" si="3"/>
        <v>16072</v>
      </c>
      <c r="X17" s="134">
        <f t="shared" si="3"/>
        <v>16072</v>
      </c>
      <c r="Y17" s="134">
        <f t="shared" si="3"/>
        <v>16072</v>
      </c>
      <c r="Z17" s="134">
        <f t="shared" si="3"/>
        <v>16072</v>
      </c>
      <c r="AA17" s="134">
        <f t="shared" si="3"/>
        <v>16072</v>
      </c>
      <c r="AB17" s="134">
        <f t="shared" si="3"/>
        <v>16072</v>
      </c>
      <c r="AC17" s="134">
        <f t="shared" si="3"/>
        <v>16072</v>
      </c>
    </row>
    <row r="18" spans="1:29">
      <c r="A18" s="125" t="s">
        <v>214</v>
      </c>
      <c r="B18" s="195"/>
      <c r="C18" s="134">
        <v>1345</v>
      </c>
      <c r="D18" s="134">
        <f t="shared" ref="D18:S28" si="5">C18</f>
        <v>1345</v>
      </c>
      <c r="E18" s="134">
        <f t="shared" si="5"/>
        <v>1345</v>
      </c>
      <c r="F18" s="134">
        <f t="shared" si="5"/>
        <v>1345</v>
      </c>
      <c r="G18" s="134">
        <f t="shared" si="5"/>
        <v>1345</v>
      </c>
      <c r="H18" s="134">
        <f t="shared" si="5"/>
        <v>1345</v>
      </c>
      <c r="I18" s="134">
        <f t="shared" si="5"/>
        <v>1345</v>
      </c>
      <c r="J18" s="134">
        <f t="shared" si="5"/>
        <v>1345</v>
      </c>
      <c r="K18" s="134">
        <f t="shared" si="5"/>
        <v>1345</v>
      </c>
      <c r="L18" s="134">
        <f t="shared" si="5"/>
        <v>1345</v>
      </c>
      <c r="M18" s="134">
        <f t="shared" si="5"/>
        <v>1345</v>
      </c>
      <c r="N18" s="134">
        <f t="shared" si="5"/>
        <v>1345</v>
      </c>
      <c r="O18" s="134">
        <f t="shared" si="5"/>
        <v>1345</v>
      </c>
      <c r="P18" s="134">
        <f t="shared" si="5"/>
        <v>1345</v>
      </c>
      <c r="Q18" s="134">
        <f t="shared" si="5"/>
        <v>1345</v>
      </c>
      <c r="R18" s="134">
        <f t="shared" si="5"/>
        <v>1345</v>
      </c>
      <c r="S18" s="134">
        <f t="shared" si="5"/>
        <v>1345</v>
      </c>
      <c r="T18" s="134">
        <f t="shared" si="3"/>
        <v>1345</v>
      </c>
      <c r="U18" s="134">
        <f t="shared" si="3"/>
        <v>1345</v>
      </c>
      <c r="V18" s="134">
        <f t="shared" si="3"/>
        <v>1345</v>
      </c>
      <c r="W18" s="134">
        <f t="shared" si="3"/>
        <v>1345</v>
      </c>
      <c r="X18" s="134">
        <f t="shared" si="3"/>
        <v>1345</v>
      </c>
      <c r="Y18" s="134">
        <f t="shared" si="3"/>
        <v>1345</v>
      </c>
      <c r="Z18" s="134">
        <f t="shared" si="3"/>
        <v>1345</v>
      </c>
      <c r="AA18" s="134">
        <f t="shared" si="3"/>
        <v>1345</v>
      </c>
      <c r="AB18" s="134">
        <f t="shared" si="3"/>
        <v>1345</v>
      </c>
      <c r="AC18" s="134">
        <f t="shared" si="3"/>
        <v>1345</v>
      </c>
    </row>
    <row r="19" spans="1:29">
      <c r="A19" s="125" t="s">
        <v>215</v>
      </c>
      <c r="B19" s="195"/>
      <c r="C19" s="134">
        <v>67</v>
      </c>
      <c r="D19" s="134">
        <f t="shared" si="5"/>
        <v>67</v>
      </c>
      <c r="E19" s="134">
        <f t="shared" si="3"/>
        <v>67</v>
      </c>
      <c r="F19" s="134">
        <f t="shared" si="3"/>
        <v>67</v>
      </c>
      <c r="G19" s="134">
        <f t="shared" si="3"/>
        <v>67</v>
      </c>
      <c r="H19" s="134">
        <f t="shared" si="3"/>
        <v>67</v>
      </c>
      <c r="I19" s="134">
        <f t="shared" si="3"/>
        <v>67</v>
      </c>
      <c r="J19" s="134">
        <f t="shared" si="3"/>
        <v>67</v>
      </c>
      <c r="K19" s="134">
        <f t="shared" si="3"/>
        <v>67</v>
      </c>
      <c r="L19" s="134">
        <f t="shared" si="3"/>
        <v>67</v>
      </c>
      <c r="M19" s="134">
        <f t="shared" si="3"/>
        <v>67</v>
      </c>
      <c r="N19" s="134">
        <f t="shared" si="3"/>
        <v>67</v>
      </c>
      <c r="O19" s="134">
        <f t="shared" si="3"/>
        <v>67</v>
      </c>
      <c r="P19" s="134">
        <f t="shared" si="3"/>
        <v>67</v>
      </c>
      <c r="Q19" s="134">
        <f t="shared" si="3"/>
        <v>67</v>
      </c>
      <c r="R19" s="134">
        <f t="shared" si="3"/>
        <v>67</v>
      </c>
      <c r="S19" s="134">
        <f t="shared" si="3"/>
        <v>67</v>
      </c>
      <c r="T19" s="134">
        <f t="shared" si="3"/>
        <v>67</v>
      </c>
      <c r="U19" s="134">
        <f t="shared" si="3"/>
        <v>67</v>
      </c>
      <c r="V19" s="134">
        <f t="shared" si="3"/>
        <v>67</v>
      </c>
      <c r="W19" s="134">
        <f t="shared" si="3"/>
        <v>67</v>
      </c>
      <c r="X19" s="134">
        <f t="shared" si="3"/>
        <v>67</v>
      </c>
      <c r="Y19" s="134">
        <f t="shared" si="3"/>
        <v>67</v>
      </c>
      <c r="Z19" s="134">
        <f t="shared" si="3"/>
        <v>67</v>
      </c>
      <c r="AA19" s="134">
        <f t="shared" si="3"/>
        <v>67</v>
      </c>
      <c r="AB19" s="134">
        <f t="shared" si="3"/>
        <v>67</v>
      </c>
      <c r="AC19" s="134">
        <f t="shared" si="3"/>
        <v>67</v>
      </c>
    </row>
    <row r="20" spans="1:29">
      <c r="A20" s="125" t="s">
        <v>216</v>
      </c>
      <c r="B20" s="195"/>
      <c r="C20" s="134">
        <v>3921</v>
      </c>
      <c r="D20" s="134">
        <f t="shared" si="5"/>
        <v>3921</v>
      </c>
      <c r="E20" s="134">
        <f t="shared" si="3"/>
        <v>3921</v>
      </c>
      <c r="F20" s="134">
        <f t="shared" si="3"/>
        <v>3921</v>
      </c>
      <c r="G20" s="134">
        <f t="shared" si="3"/>
        <v>3921</v>
      </c>
      <c r="H20" s="134">
        <f t="shared" si="3"/>
        <v>3921</v>
      </c>
      <c r="I20" s="134">
        <f t="shared" si="3"/>
        <v>3921</v>
      </c>
      <c r="J20" s="134">
        <f t="shared" si="3"/>
        <v>3921</v>
      </c>
      <c r="K20" s="134">
        <f t="shared" si="3"/>
        <v>3921</v>
      </c>
      <c r="L20" s="134">
        <f t="shared" si="3"/>
        <v>3921</v>
      </c>
      <c r="M20" s="134">
        <f t="shared" si="3"/>
        <v>3921</v>
      </c>
      <c r="N20" s="134">
        <f t="shared" si="3"/>
        <v>3921</v>
      </c>
      <c r="O20" s="134">
        <f t="shared" si="3"/>
        <v>3921</v>
      </c>
      <c r="P20" s="134">
        <f t="shared" si="3"/>
        <v>3921</v>
      </c>
      <c r="Q20" s="134">
        <f t="shared" si="3"/>
        <v>3921</v>
      </c>
      <c r="R20" s="134">
        <f t="shared" si="3"/>
        <v>3921</v>
      </c>
      <c r="S20" s="134">
        <f t="shared" si="3"/>
        <v>3921</v>
      </c>
      <c r="T20" s="134">
        <f t="shared" si="3"/>
        <v>3921</v>
      </c>
      <c r="U20" s="134">
        <f t="shared" si="3"/>
        <v>3921</v>
      </c>
      <c r="V20" s="134">
        <f t="shared" si="3"/>
        <v>3921</v>
      </c>
      <c r="W20" s="134">
        <f t="shared" si="3"/>
        <v>3921</v>
      </c>
      <c r="X20" s="134">
        <f t="shared" si="3"/>
        <v>3921</v>
      </c>
      <c r="Y20" s="134">
        <f t="shared" si="3"/>
        <v>3921</v>
      </c>
      <c r="Z20" s="134">
        <f t="shared" si="3"/>
        <v>3921</v>
      </c>
      <c r="AA20" s="134">
        <f t="shared" si="3"/>
        <v>3921</v>
      </c>
      <c r="AB20" s="134">
        <f t="shared" si="3"/>
        <v>3921</v>
      </c>
      <c r="AC20" s="134">
        <f t="shared" si="3"/>
        <v>3921</v>
      </c>
    </row>
    <row r="21" spans="1:29">
      <c r="A21" s="125" t="s">
        <v>217</v>
      </c>
      <c r="B21" s="195"/>
      <c r="C21" s="134">
        <v>12841</v>
      </c>
      <c r="D21" s="134">
        <f t="shared" si="5"/>
        <v>12841</v>
      </c>
      <c r="E21" s="134">
        <f t="shared" si="3"/>
        <v>12841</v>
      </c>
      <c r="F21" s="134">
        <f t="shared" si="3"/>
        <v>12841</v>
      </c>
      <c r="G21" s="134">
        <f t="shared" si="3"/>
        <v>12841</v>
      </c>
      <c r="H21" s="134">
        <f t="shared" si="3"/>
        <v>12841</v>
      </c>
      <c r="I21" s="134">
        <f t="shared" si="3"/>
        <v>12841</v>
      </c>
      <c r="J21" s="134">
        <f t="shared" si="3"/>
        <v>12841</v>
      </c>
      <c r="K21" s="134">
        <f t="shared" si="3"/>
        <v>12841</v>
      </c>
      <c r="L21" s="134">
        <f t="shared" si="3"/>
        <v>12841</v>
      </c>
      <c r="M21" s="134">
        <f t="shared" si="3"/>
        <v>12841</v>
      </c>
      <c r="N21" s="134">
        <f t="shared" si="3"/>
        <v>12841</v>
      </c>
      <c r="O21" s="134">
        <f t="shared" si="3"/>
        <v>12841</v>
      </c>
      <c r="P21" s="134">
        <f t="shared" si="3"/>
        <v>12841</v>
      </c>
      <c r="Q21" s="134">
        <f t="shared" si="3"/>
        <v>12841</v>
      </c>
      <c r="R21" s="134">
        <f t="shared" si="3"/>
        <v>12841</v>
      </c>
      <c r="S21" s="134">
        <f t="shared" si="3"/>
        <v>12841</v>
      </c>
      <c r="T21" s="134">
        <f t="shared" si="3"/>
        <v>12841</v>
      </c>
      <c r="U21" s="134">
        <f t="shared" si="3"/>
        <v>12841</v>
      </c>
      <c r="V21" s="134">
        <f t="shared" si="3"/>
        <v>12841</v>
      </c>
      <c r="W21" s="134">
        <f t="shared" si="3"/>
        <v>12841</v>
      </c>
      <c r="X21" s="134">
        <f t="shared" si="3"/>
        <v>12841</v>
      </c>
      <c r="Y21" s="134">
        <f t="shared" si="3"/>
        <v>12841</v>
      </c>
      <c r="Z21" s="134">
        <f t="shared" si="3"/>
        <v>12841</v>
      </c>
      <c r="AA21" s="134">
        <f t="shared" si="3"/>
        <v>12841</v>
      </c>
      <c r="AB21" s="134">
        <f t="shared" si="3"/>
        <v>12841</v>
      </c>
      <c r="AC21" s="134">
        <f t="shared" si="3"/>
        <v>12841</v>
      </c>
    </row>
    <row r="22" spans="1:29">
      <c r="A22" s="125" t="s">
        <v>218</v>
      </c>
      <c r="B22" s="195"/>
      <c r="C22" s="134">
        <v>1553</v>
      </c>
      <c r="D22" s="134">
        <f t="shared" si="5"/>
        <v>1553</v>
      </c>
      <c r="E22" s="134">
        <f t="shared" si="3"/>
        <v>1553</v>
      </c>
      <c r="F22" s="134">
        <f t="shared" si="3"/>
        <v>1553</v>
      </c>
      <c r="G22" s="134">
        <f t="shared" si="3"/>
        <v>1553</v>
      </c>
      <c r="H22" s="134">
        <f t="shared" si="3"/>
        <v>1553</v>
      </c>
      <c r="I22" s="134">
        <f t="shared" si="3"/>
        <v>1553</v>
      </c>
      <c r="J22" s="134">
        <f t="shared" si="3"/>
        <v>1553</v>
      </c>
      <c r="K22" s="134">
        <f t="shared" si="3"/>
        <v>1553</v>
      </c>
      <c r="L22" s="134">
        <f t="shared" si="3"/>
        <v>1553</v>
      </c>
      <c r="M22" s="134">
        <f t="shared" si="3"/>
        <v>1553</v>
      </c>
      <c r="N22" s="134">
        <f t="shared" si="3"/>
        <v>1553</v>
      </c>
      <c r="O22" s="134">
        <f t="shared" si="3"/>
        <v>1553</v>
      </c>
      <c r="P22" s="134">
        <f t="shared" si="3"/>
        <v>1553</v>
      </c>
      <c r="Q22" s="134">
        <f t="shared" si="3"/>
        <v>1553</v>
      </c>
      <c r="R22" s="134">
        <f t="shared" si="3"/>
        <v>1553</v>
      </c>
      <c r="S22" s="134">
        <f t="shared" si="3"/>
        <v>1553</v>
      </c>
      <c r="T22" s="134">
        <f t="shared" si="3"/>
        <v>1553</v>
      </c>
      <c r="U22" s="134">
        <f t="shared" si="3"/>
        <v>1553</v>
      </c>
      <c r="V22" s="134">
        <f t="shared" si="3"/>
        <v>1553</v>
      </c>
      <c r="W22" s="134">
        <f t="shared" si="3"/>
        <v>1553</v>
      </c>
      <c r="X22" s="134">
        <f t="shared" si="3"/>
        <v>1553</v>
      </c>
      <c r="Y22" s="134">
        <f t="shared" si="3"/>
        <v>1553</v>
      </c>
      <c r="Z22" s="134">
        <f t="shared" si="3"/>
        <v>1553</v>
      </c>
      <c r="AA22" s="134">
        <f t="shared" si="3"/>
        <v>1553</v>
      </c>
      <c r="AB22" s="134">
        <f t="shared" si="3"/>
        <v>1553</v>
      </c>
      <c r="AC22" s="134">
        <f t="shared" si="3"/>
        <v>1553</v>
      </c>
    </row>
    <row r="23" spans="1:29">
      <c r="A23" s="125" t="s">
        <v>219</v>
      </c>
      <c r="B23" s="195"/>
      <c r="C23" s="134">
        <v>10498</v>
      </c>
      <c r="D23" s="134">
        <f t="shared" si="5"/>
        <v>10498</v>
      </c>
      <c r="E23" s="134">
        <f t="shared" si="3"/>
        <v>10498</v>
      </c>
      <c r="F23" s="134">
        <f t="shared" si="3"/>
        <v>10498</v>
      </c>
      <c r="G23" s="134">
        <f t="shared" si="3"/>
        <v>10498</v>
      </c>
      <c r="H23" s="134">
        <f t="shared" si="3"/>
        <v>10498</v>
      </c>
      <c r="I23" s="134">
        <f t="shared" si="3"/>
        <v>10498</v>
      </c>
      <c r="J23" s="134">
        <f t="shared" si="3"/>
        <v>10498</v>
      </c>
      <c r="K23" s="134">
        <f t="shared" si="3"/>
        <v>10498</v>
      </c>
      <c r="L23" s="134">
        <f t="shared" si="3"/>
        <v>10498</v>
      </c>
      <c r="M23" s="134">
        <f t="shared" si="3"/>
        <v>10498</v>
      </c>
      <c r="N23" s="134">
        <f t="shared" si="3"/>
        <v>10498</v>
      </c>
      <c r="O23" s="134">
        <f t="shared" si="3"/>
        <v>10498</v>
      </c>
      <c r="P23" s="134">
        <f t="shared" si="3"/>
        <v>10498</v>
      </c>
      <c r="Q23" s="134">
        <f t="shared" si="3"/>
        <v>10498</v>
      </c>
      <c r="R23" s="134">
        <f t="shared" si="3"/>
        <v>10498</v>
      </c>
      <c r="S23" s="134">
        <f t="shared" si="3"/>
        <v>10498</v>
      </c>
      <c r="T23" s="134">
        <f t="shared" si="3"/>
        <v>10498</v>
      </c>
      <c r="U23" s="134">
        <f t="shared" si="3"/>
        <v>10498</v>
      </c>
      <c r="V23" s="134">
        <f t="shared" si="3"/>
        <v>10498</v>
      </c>
      <c r="W23" s="134">
        <f t="shared" si="3"/>
        <v>10498</v>
      </c>
      <c r="X23" s="134">
        <f t="shared" si="3"/>
        <v>10498</v>
      </c>
      <c r="Y23" s="134">
        <f t="shared" si="3"/>
        <v>10498</v>
      </c>
      <c r="Z23" s="134">
        <f t="shared" si="3"/>
        <v>10498</v>
      </c>
      <c r="AA23" s="134">
        <f t="shared" si="3"/>
        <v>10498</v>
      </c>
      <c r="AB23" s="134">
        <f t="shared" si="3"/>
        <v>10498</v>
      </c>
      <c r="AC23" s="134">
        <f t="shared" si="3"/>
        <v>10498</v>
      </c>
    </row>
    <row r="24" spans="1:29">
      <c r="A24" s="125" t="s">
        <v>220</v>
      </c>
      <c r="B24" s="195"/>
      <c r="C24" s="134">
        <v>23985</v>
      </c>
      <c r="D24" s="134">
        <f t="shared" si="5"/>
        <v>23985</v>
      </c>
      <c r="E24" s="134">
        <f t="shared" si="3"/>
        <v>23985</v>
      </c>
      <c r="F24" s="134">
        <f t="shared" si="3"/>
        <v>23985</v>
      </c>
      <c r="G24" s="134">
        <f t="shared" si="3"/>
        <v>23985</v>
      </c>
      <c r="H24" s="134">
        <f t="shared" si="3"/>
        <v>23985</v>
      </c>
      <c r="I24" s="134">
        <f t="shared" si="3"/>
        <v>23985</v>
      </c>
      <c r="J24" s="134">
        <f t="shared" si="3"/>
        <v>23985</v>
      </c>
      <c r="K24" s="134">
        <f t="shared" si="3"/>
        <v>23985</v>
      </c>
      <c r="L24" s="134">
        <f t="shared" si="3"/>
        <v>23985</v>
      </c>
      <c r="M24" s="134">
        <f t="shared" si="3"/>
        <v>23985</v>
      </c>
      <c r="N24" s="134">
        <f t="shared" si="3"/>
        <v>23985</v>
      </c>
      <c r="O24" s="134">
        <f t="shared" si="3"/>
        <v>23985</v>
      </c>
      <c r="P24" s="134">
        <f t="shared" si="3"/>
        <v>23985</v>
      </c>
      <c r="Q24" s="134">
        <f t="shared" si="3"/>
        <v>23985</v>
      </c>
      <c r="R24" s="134">
        <f t="shared" si="3"/>
        <v>23985</v>
      </c>
      <c r="S24" s="134">
        <f t="shared" si="3"/>
        <v>23985</v>
      </c>
      <c r="T24" s="134">
        <f t="shared" si="3"/>
        <v>23985</v>
      </c>
      <c r="U24" s="134">
        <f t="shared" si="3"/>
        <v>23985</v>
      </c>
      <c r="V24" s="134">
        <f t="shared" si="3"/>
        <v>23985</v>
      </c>
      <c r="W24" s="134">
        <f t="shared" si="3"/>
        <v>23985</v>
      </c>
      <c r="X24" s="134">
        <f t="shared" si="3"/>
        <v>23985</v>
      </c>
      <c r="Y24" s="134">
        <f t="shared" si="3"/>
        <v>23985</v>
      </c>
      <c r="Z24" s="134">
        <f t="shared" si="3"/>
        <v>23985</v>
      </c>
      <c r="AA24" s="134">
        <f t="shared" si="3"/>
        <v>23985</v>
      </c>
      <c r="AB24" s="134">
        <f t="shared" ref="E24:AC28" si="6">AA24</f>
        <v>23985</v>
      </c>
      <c r="AC24" s="134">
        <f t="shared" si="6"/>
        <v>23985</v>
      </c>
    </row>
    <row r="25" spans="1:29">
      <c r="A25" s="125" t="s">
        <v>221</v>
      </c>
      <c r="B25" s="195"/>
      <c r="C25" s="134">
        <v>889</v>
      </c>
      <c r="D25" s="134">
        <f t="shared" si="5"/>
        <v>889</v>
      </c>
      <c r="E25" s="134">
        <f t="shared" si="6"/>
        <v>889</v>
      </c>
      <c r="F25" s="134">
        <f t="shared" si="6"/>
        <v>889</v>
      </c>
      <c r="G25" s="134">
        <f t="shared" si="6"/>
        <v>889</v>
      </c>
      <c r="H25" s="134">
        <f t="shared" si="6"/>
        <v>889</v>
      </c>
      <c r="I25" s="134">
        <f t="shared" si="6"/>
        <v>889</v>
      </c>
      <c r="J25" s="134">
        <f t="shared" si="6"/>
        <v>889</v>
      </c>
      <c r="K25" s="134">
        <f t="shared" si="6"/>
        <v>889</v>
      </c>
      <c r="L25" s="134">
        <f t="shared" si="6"/>
        <v>889</v>
      </c>
      <c r="M25" s="134">
        <f t="shared" si="6"/>
        <v>889</v>
      </c>
      <c r="N25" s="134">
        <f t="shared" si="6"/>
        <v>889</v>
      </c>
      <c r="O25" s="134">
        <f t="shared" si="6"/>
        <v>889</v>
      </c>
      <c r="P25" s="134">
        <f t="shared" si="6"/>
        <v>889</v>
      </c>
      <c r="Q25" s="134">
        <f t="shared" si="6"/>
        <v>889</v>
      </c>
      <c r="R25" s="134">
        <f t="shared" si="6"/>
        <v>889</v>
      </c>
      <c r="S25" s="134">
        <f t="shared" si="6"/>
        <v>889</v>
      </c>
      <c r="T25" s="134">
        <f t="shared" si="6"/>
        <v>889</v>
      </c>
      <c r="U25" s="134">
        <f t="shared" si="6"/>
        <v>889</v>
      </c>
      <c r="V25" s="134">
        <f t="shared" si="6"/>
        <v>889</v>
      </c>
      <c r="W25" s="134">
        <f t="shared" si="6"/>
        <v>889</v>
      </c>
      <c r="X25" s="134">
        <f t="shared" si="6"/>
        <v>889</v>
      </c>
      <c r="Y25" s="134">
        <f t="shared" si="6"/>
        <v>889</v>
      </c>
      <c r="Z25" s="134">
        <f t="shared" si="6"/>
        <v>889</v>
      </c>
      <c r="AA25" s="134">
        <f t="shared" si="6"/>
        <v>889</v>
      </c>
      <c r="AB25" s="134">
        <f t="shared" si="6"/>
        <v>889</v>
      </c>
      <c r="AC25" s="134">
        <f t="shared" si="6"/>
        <v>889</v>
      </c>
    </row>
    <row r="26" spans="1:29">
      <c r="A26" s="125" t="s">
        <v>222</v>
      </c>
      <c r="B26" s="195"/>
      <c r="C26" s="134">
        <v>6442</v>
      </c>
      <c r="D26" s="134">
        <f t="shared" si="5"/>
        <v>6442</v>
      </c>
      <c r="E26" s="134">
        <f t="shared" si="6"/>
        <v>6442</v>
      </c>
      <c r="F26" s="134">
        <f t="shared" si="6"/>
        <v>6442</v>
      </c>
      <c r="G26" s="134">
        <f t="shared" si="6"/>
        <v>6442</v>
      </c>
      <c r="H26" s="134">
        <f t="shared" si="6"/>
        <v>6442</v>
      </c>
      <c r="I26" s="134">
        <f t="shared" si="6"/>
        <v>6442</v>
      </c>
      <c r="J26" s="134">
        <f t="shared" si="6"/>
        <v>6442</v>
      </c>
      <c r="K26" s="134">
        <f t="shared" si="6"/>
        <v>6442</v>
      </c>
      <c r="L26" s="134">
        <f t="shared" si="6"/>
        <v>6442</v>
      </c>
      <c r="M26" s="134">
        <f t="shared" si="6"/>
        <v>6442</v>
      </c>
      <c r="N26" s="134">
        <f t="shared" si="6"/>
        <v>6442</v>
      </c>
      <c r="O26" s="134">
        <f t="shared" si="6"/>
        <v>6442</v>
      </c>
      <c r="P26" s="134">
        <f t="shared" si="6"/>
        <v>6442</v>
      </c>
      <c r="Q26" s="134">
        <f t="shared" si="6"/>
        <v>6442</v>
      </c>
      <c r="R26" s="134">
        <f t="shared" si="6"/>
        <v>6442</v>
      </c>
      <c r="S26" s="134">
        <f t="shared" si="6"/>
        <v>6442</v>
      </c>
      <c r="T26" s="134">
        <f t="shared" si="6"/>
        <v>6442</v>
      </c>
      <c r="U26" s="134">
        <f t="shared" si="6"/>
        <v>6442</v>
      </c>
      <c r="V26" s="134">
        <f t="shared" si="6"/>
        <v>6442</v>
      </c>
      <c r="W26" s="134">
        <f t="shared" si="6"/>
        <v>6442</v>
      </c>
      <c r="X26" s="134">
        <f t="shared" si="6"/>
        <v>6442</v>
      </c>
      <c r="Y26" s="134">
        <f t="shared" si="6"/>
        <v>6442</v>
      </c>
      <c r="Z26" s="134">
        <f t="shared" si="6"/>
        <v>6442</v>
      </c>
      <c r="AA26" s="134">
        <f t="shared" si="6"/>
        <v>6442</v>
      </c>
      <c r="AB26" s="134">
        <f t="shared" si="6"/>
        <v>6442</v>
      </c>
      <c r="AC26" s="134">
        <f t="shared" si="6"/>
        <v>6442</v>
      </c>
    </row>
    <row r="27" spans="1:29">
      <c r="A27" s="125" t="s">
        <v>223</v>
      </c>
      <c r="B27" s="195"/>
      <c r="C27" s="134">
        <v>5535</v>
      </c>
      <c r="D27" s="134">
        <f t="shared" si="5"/>
        <v>5535</v>
      </c>
      <c r="E27" s="134">
        <f t="shared" si="6"/>
        <v>5535</v>
      </c>
      <c r="F27" s="134">
        <f t="shared" si="6"/>
        <v>5535</v>
      </c>
      <c r="G27" s="134">
        <f t="shared" si="6"/>
        <v>5535</v>
      </c>
      <c r="H27" s="134">
        <f t="shared" si="6"/>
        <v>5535</v>
      </c>
      <c r="I27" s="134">
        <f t="shared" si="6"/>
        <v>5535</v>
      </c>
      <c r="J27" s="134">
        <f t="shared" si="6"/>
        <v>5535</v>
      </c>
      <c r="K27" s="134">
        <f t="shared" si="6"/>
        <v>5535</v>
      </c>
      <c r="L27" s="134">
        <f t="shared" si="6"/>
        <v>5535</v>
      </c>
      <c r="M27" s="134">
        <f t="shared" si="6"/>
        <v>5535</v>
      </c>
      <c r="N27" s="134">
        <f t="shared" si="6"/>
        <v>5535</v>
      </c>
      <c r="O27" s="134">
        <f t="shared" si="6"/>
        <v>5535</v>
      </c>
      <c r="P27" s="134">
        <f t="shared" si="6"/>
        <v>5535</v>
      </c>
      <c r="Q27" s="134">
        <f t="shared" si="6"/>
        <v>5535</v>
      </c>
      <c r="R27" s="134">
        <f t="shared" si="6"/>
        <v>5535</v>
      </c>
      <c r="S27" s="134">
        <f t="shared" si="6"/>
        <v>5535</v>
      </c>
      <c r="T27" s="134">
        <f t="shared" si="6"/>
        <v>5535</v>
      </c>
      <c r="U27" s="134">
        <f t="shared" si="6"/>
        <v>5535</v>
      </c>
      <c r="V27" s="134">
        <f t="shared" si="6"/>
        <v>5535</v>
      </c>
      <c r="W27" s="134">
        <f t="shared" si="6"/>
        <v>5535</v>
      </c>
      <c r="X27" s="134">
        <f t="shared" si="6"/>
        <v>5535</v>
      </c>
      <c r="Y27" s="134">
        <f t="shared" si="6"/>
        <v>5535</v>
      </c>
      <c r="Z27" s="134">
        <f t="shared" si="6"/>
        <v>5535</v>
      </c>
      <c r="AA27" s="134">
        <f t="shared" si="6"/>
        <v>5535</v>
      </c>
      <c r="AB27" s="134">
        <f t="shared" si="6"/>
        <v>5535</v>
      </c>
      <c r="AC27" s="134">
        <f t="shared" si="6"/>
        <v>5535</v>
      </c>
    </row>
    <row r="28" spans="1:29">
      <c r="A28" s="125" t="s">
        <v>224</v>
      </c>
      <c r="B28" s="195"/>
      <c r="C28" s="134">
        <v>45</v>
      </c>
      <c r="D28" s="134">
        <f t="shared" si="5"/>
        <v>45</v>
      </c>
      <c r="E28" s="134">
        <f t="shared" si="6"/>
        <v>45</v>
      </c>
      <c r="F28" s="134">
        <f t="shared" si="6"/>
        <v>45</v>
      </c>
      <c r="G28" s="134">
        <f t="shared" si="6"/>
        <v>45</v>
      </c>
      <c r="H28" s="134">
        <f t="shared" si="6"/>
        <v>45</v>
      </c>
      <c r="I28" s="134">
        <f t="shared" si="6"/>
        <v>45</v>
      </c>
      <c r="J28" s="134">
        <f t="shared" si="6"/>
        <v>45</v>
      </c>
      <c r="K28" s="134">
        <f t="shared" si="6"/>
        <v>45</v>
      </c>
      <c r="L28" s="134">
        <f t="shared" si="6"/>
        <v>45</v>
      </c>
      <c r="M28" s="134">
        <f t="shared" si="6"/>
        <v>45</v>
      </c>
      <c r="N28" s="134">
        <f t="shared" si="6"/>
        <v>45</v>
      </c>
      <c r="O28" s="134">
        <f t="shared" si="6"/>
        <v>45</v>
      </c>
      <c r="P28" s="134">
        <f t="shared" si="6"/>
        <v>45</v>
      </c>
      <c r="Q28" s="134">
        <f t="shared" si="6"/>
        <v>45</v>
      </c>
      <c r="R28" s="134">
        <f t="shared" si="6"/>
        <v>45</v>
      </c>
      <c r="S28" s="134">
        <f t="shared" si="6"/>
        <v>45</v>
      </c>
      <c r="T28" s="134">
        <f t="shared" si="6"/>
        <v>45</v>
      </c>
      <c r="U28" s="134">
        <f t="shared" si="6"/>
        <v>45</v>
      </c>
      <c r="V28" s="134">
        <f t="shared" si="6"/>
        <v>45</v>
      </c>
      <c r="W28" s="134">
        <f t="shared" si="6"/>
        <v>45</v>
      </c>
      <c r="X28" s="134">
        <f t="shared" si="6"/>
        <v>45</v>
      </c>
      <c r="Y28" s="134">
        <f t="shared" si="6"/>
        <v>45</v>
      </c>
      <c r="Z28" s="134">
        <f t="shared" si="6"/>
        <v>45</v>
      </c>
      <c r="AA28" s="134">
        <f t="shared" si="6"/>
        <v>45</v>
      </c>
      <c r="AB28" s="134">
        <f t="shared" si="6"/>
        <v>45</v>
      </c>
      <c r="AC28" s="134">
        <f t="shared" si="6"/>
        <v>45</v>
      </c>
    </row>
    <row r="29" spans="1:29">
      <c r="A29" s="130" t="s">
        <v>114</v>
      </c>
      <c r="B29" s="196">
        <v>57558</v>
      </c>
      <c r="C29" s="196"/>
      <c r="D29" s="131">
        <f>C29</f>
        <v>0</v>
      </c>
      <c r="E29" s="131">
        <f t="shared" si="3"/>
        <v>0</v>
      </c>
      <c r="F29" s="131">
        <f t="shared" si="3"/>
        <v>0</v>
      </c>
      <c r="G29" s="131">
        <f t="shared" si="3"/>
        <v>0</v>
      </c>
      <c r="H29" s="131">
        <f t="shared" si="3"/>
        <v>0</v>
      </c>
      <c r="I29" s="131">
        <f t="shared" si="3"/>
        <v>0</v>
      </c>
      <c r="J29" s="131">
        <f t="shared" si="3"/>
        <v>0</v>
      </c>
      <c r="K29" s="131">
        <f t="shared" si="3"/>
        <v>0</v>
      </c>
      <c r="L29" s="131">
        <f t="shared" si="3"/>
        <v>0</v>
      </c>
      <c r="M29" s="131">
        <f t="shared" si="3"/>
        <v>0</v>
      </c>
      <c r="N29" s="131">
        <f t="shared" si="3"/>
        <v>0</v>
      </c>
      <c r="O29" s="131">
        <f t="shared" si="3"/>
        <v>0</v>
      </c>
      <c r="P29" s="131">
        <f t="shared" si="3"/>
        <v>0</v>
      </c>
      <c r="Q29" s="131">
        <f t="shared" si="3"/>
        <v>0</v>
      </c>
      <c r="R29" s="131">
        <f t="shared" si="3"/>
        <v>0</v>
      </c>
      <c r="S29" s="131">
        <f t="shared" si="3"/>
        <v>0</v>
      </c>
      <c r="T29" s="131">
        <f t="shared" si="3"/>
        <v>0</v>
      </c>
      <c r="U29" s="131">
        <f t="shared" si="3"/>
        <v>0</v>
      </c>
      <c r="V29" s="131">
        <f t="shared" si="3"/>
        <v>0</v>
      </c>
      <c r="W29" s="131">
        <f t="shared" si="3"/>
        <v>0</v>
      </c>
      <c r="X29" s="131">
        <f t="shared" si="3"/>
        <v>0</v>
      </c>
      <c r="Y29" s="131">
        <f t="shared" si="3"/>
        <v>0</v>
      </c>
      <c r="Z29" s="131">
        <f t="shared" si="3"/>
        <v>0</v>
      </c>
      <c r="AA29" s="131">
        <f t="shared" si="3"/>
        <v>0</v>
      </c>
      <c r="AB29" s="131">
        <f t="shared" si="3"/>
        <v>0</v>
      </c>
      <c r="AC29" s="131">
        <f t="shared" si="3"/>
        <v>0</v>
      </c>
    </row>
    <row r="30" spans="1:29">
      <c r="A30" s="132" t="s">
        <v>112</v>
      </c>
      <c r="B30" s="133">
        <f>SUM(B16:B29)</f>
        <v>77015.94</v>
      </c>
      <c r="C30" s="133">
        <f>SUM(C16:C29)</f>
        <v>86697</v>
      </c>
      <c r="D30" s="133">
        <f t="shared" ref="D30:AC30" si="7">SUM(D16:D29)</f>
        <v>86697</v>
      </c>
      <c r="E30" s="133">
        <f t="shared" si="7"/>
        <v>86697</v>
      </c>
      <c r="F30" s="133">
        <f t="shared" si="7"/>
        <v>86697</v>
      </c>
      <c r="G30" s="133">
        <f t="shared" si="7"/>
        <v>86697</v>
      </c>
      <c r="H30" s="133">
        <f t="shared" si="7"/>
        <v>86697</v>
      </c>
      <c r="I30" s="133">
        <f t="shared" si="7"/>
        <v>86697</v>
      </c>
      <c r="J30" s="133">
        <f t="shared" si="7"/>
        <v>86697</v>
      </c>
      <c r="K30" s="133">
        <f t="shared" si="7"/>
        <v>86697</v>
      </c>
      <c r="L30" s="133">
        <f t="shared" si="7"/>
        <v>86697</v>
      </c>
      <c r="M30" s="133">
        <f t="shared" si="7"/>
        <v>86697</v>
      </c>
      <c r="N30" s="133">
        <f t="shared" si="7"/>
        <v>86697</v>
      </c>
      <c r="O30" s="133">
        <f t="shared" si="7"/>
        <v>86697</v>
      </c>
      <c r="P30" s="133">
        <f t="shared" si="7"/>
        <v>86697</v>
      </c>
      <c r="Q30" s="133">
        <f t="shared" si="7"/>
        <v>86697</v>
      </c>
      <c r="R30" s="133">
        <f t="shared" si="7"/>
        <v>86697</v>
      </c>
      <c r="S30" s="133">
        <f t="shared" si="7"/>
        <v>86697</v>
      </c>
      <c r="T30" s="133">
        <f t="shared" si="7"/>
        <v>86697</v>
      </c>
      <c r="U30" s="133">
        <f t="shared" si="7"/>
        <v>86697</v>
      </c>
      <c r="V30" s="133">
        <f t="shared" si="7"/>
        <v>86697</v>
      </c>
      <c r="W30" s="133">
        <f t="shared" si="7"/>
        <v>86697</v>
      </c>
      <c r="X30" s="133">
        <f t="shared" si="7"/>
        <v>86697</v>
      </c>
      <c r="Y30" s="133">
        <f t="shared" si="7"/>
        <v>86697</v>
      </c>
      <c r="Z30" s="133">
        <f t="shared" si="7"/>
        <v>86697</v>
      </c>
      <c r="AA30" s="133">
        <f t="shared" si="7"/>
        <v>86697</v>
      </c>
      <c r="AB30" s="133">
        <f t="shared" si="7"/>
        <v>86697</v>
      </c>
      <c r="AC30" s="133">
        <f t="shared" si="7"/>
        <v>86697</v>
      </c>
    </row>
    <row r="31" spans="1:29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29">
      <c r="A32" s="116" t="s">
        <v>105</v>
      </c>
      <c r="B32" s="57"/>
      <c r="C32" s="57"/>
      <c r="D32" s="57"/>
      <c r="E32" s="123"/>
      <c r="F32" s="57"/>
      <c r="G32" s="57"/>
      <c r="H32" s="57"/>
      <c r="I32" s="57"/>
      <c r="J32" s="57"/>
      <c r="K32" s="57"/>
      <c r="L32" s="57"/>
      <c r="M32" s="57"/>
      <c r="N32" s="57"/>
      <c r="O32" s="57"/>
    </row>
    <row r="33" spans="1:29">
      <c r="A33" s="113"/>
      <c r="B33" s="57"/>
      <c r="C33" s="124"/>
      <c r="D33" s="124"/>
      <c r="E33" s="123"/>
      <c r="F33" s="57"/>
      <c r="G33" s="57"/>
      <c r="H33" s="57"/>
      <c r="I33" s="57"/>
      <c r="J33" s="57"/>
      <c r="K33" s="57"/>
      <c r="L33" s="57"/>
      <c r="M33" s="57"/>
      <c r="N33" s="57"/>
      <c r="O33" s="57"/>
    </row>
    <row r="34" spans="1:29" ht="15" thickBot="1">
      <c r="A34" s="119"/>
      <c r="B34" s="120">
        <v>2017</v>
      </c>
      <c r="C34" s="120">
        <f>B34+1</f>
        <v>2018</v>
      </c>
      <c r="D34" s="120">
        <f t="shared" ref="D34:AC34" si="8">C34+1</f>
        <v>2019</v>
      </c>
      <c r="E34" s="120">
        <f t="shared" si="8"/>
        <v>2020</v>
      </c>
      <c r="F34" s="120">
        <f t="shared" si="8"/>
        <v>2021</v>
      </c>
      <c r="G34" s="120">
        <f t="shared" si="8"/>
        <v>2022</v>
      </c>
      <c r="H34" s="120">
        <f t="shared" si="8"/>
        <v>2023</v>
      </c>
      <c r="I34" s="120">
        <f t="shared" si="8"/>
        <v>2024</v>
      </c>
      <c r="J34" s="120">
        <f t="shared" si="8"/>
        <v>2025</v>
      </c>
      <c r="K34" s="120">
        <f t="shared" si="8"/>
        <v>2026</v>
      </c>
      <c r="L34" s="120">
        <f t="shared" si="8"/>
        <v>2027</v>
      </c>
      <c r="M34" s="120">
        <f t="shared" si="8"/>
        <v>2028</v>
      </c>
      <c r="N34" s="120">
        <f t="shared" si="8"/>
        <v>2029</v>
      </c>
      <c r="O34" s="120">
        <f t="shared" si="8"/>
        <v>2030</v>
      </c>
      <c r="P34" s="120">
        <f t="shared" si="8"/>
        <v>2031</v>
      </c>
      <c r="Q34" s="120">
        <f t="shared" si="8"/>
        <v>2032</v>
      </c>
      <c r="R34" s="120">
        <f t="shared" si="8"/>
        <v>2033</v>
      </c>
      <c r="S34" s="120">
        <f t="shared" si="8"/>
        <v>2034</v>
      </c>
      <c r="T34" s="120">
        <f t="shared" si="8"/>
        <v>2035</v>
      </c>
      <c r="U34" s="120">
        <f t="shared" si="8"/>
        <v>2036</v>
      </c>
      <c r="V34" s="120">
        <f t="shared" si="8"/>
        <v>2037</v>
      </c>
      <c r="W34" s="120">
        <f t="shared" si="8"/>
        <v>2038</v>
      </c>
      <c r="X34" s="120">
        <f t="shared" si="8"/>
        <v>2039</v>
      </c>
      <c r="Y34" s="120">
        <f t="shared" si="8"/>
        <v>2040</v>
      </c>
      <c r="Z34" s="120">
        <f t="shared" si="8"/>
        <v>2041</v>
      </c>
      <c r="AA34" s="120">
        <f t="shared" si="8"/>
        <v>2042</v>
      </c>
      <c r="AB34" s="120">
        <f t="shared" si="8"/>
        <v>2043</v>
      </c>
      <c r="AC34" s="120">
        <f t="shared" si="8"/>
        <v>2044</v>
      </c>
    </row>
    <row r="35" spans="1:29" ht="15" thickTop="1">
      <c r="A35" s="126" t="s">
        <v>103</v>
      </c>
      <c r="B35" s="127">
        <f>Personalikulud!C39</f>
        <v>616166</v>
      </c>
      <c r="C35" s="127">
        <f>Personalikulud!D39</f>
        <v>724659</v>
      </c>
      <c r="D35" s="127">
        <f>Personalikulud!E39</f>
        <v>803767</v>
      </c>
      <c r="E35" s="127">
        <f>Personalikulud!F39</f>
        <v>803767</v>
      </c>
      <c r="F35" s="127">
        <f>Personalikulud!G39</f>
        <v>803767</v>
      </c>
      <c r="G35" s="127">
        <f>Personalikulud!H39</f>
        <v>803767</v>
      </c>
      <c r="H35" s="127">
        <f>Personalikulud!I39</f>
        <v>803767</v>
      </c>
      <c r="I35" s="127">
        <f>Personalikulud!J39</f>
        <v>803767</v>
      </c>
      <c r="J35" s="127">
        <f>Personalikulud!K39</f>
        <v>803767</v>
      </c>
      <c r="K35" s="127">
        <f>Personalikulud!L39</f>
        <v>803767</v>
      </c>
      <c r="L35" s="127">
        <f>Personalikulud!M39</f>
        <v>803767</v>
      </c>
      <c r="M35" s="127">
        <f>Personalikulud!N39</f>
        <v>803767</v>
      </c>
      <c r="N35" s="127">
        <f>Personalikulud!O39</f>
        <v>803767</v>
      </c>
      <c r="O35" s="127">
        <f>Personalikulud!P39</f>
        <v>803767</v>
      </c>
      <c r="P35" s="127">
        <f>Personalikulud!Q39</f>
        <v>803767</v>
      </c>
      <c r="Q35" s="127">
        <f>Personalikulud!R39</f>
        <v>803767</v>
      </c>
      <c r="R35" s="127">
        <f>Personalikulud!S39</f>
        <v>803767</v>
      </c>
      <c r="S35" s="127">
        <f>Personalikulud!T39</f>
        <v>803767</v>
      </c>
      <c r="T35" s="127">
        <f>Personalikulud!U39</f>
        <v>803767</v>
      </c>
      <c r="U35" s="127">
        <f>Personalikulud!V39</f>
        <v>803767</v>
      </c>
      <c r="V35" s="127">
        <f>Personalikulud!W39</f>
        <v>803767</v>
      </c>
      <c r="W35" s="127">
        <f>Personalikulud!X39</f>
        <v>803767</v>
      </c>
      <c r="X35" s="127">
        <f>Personalikulud!Y39</f>
        <v>803767</v>
      </c>
      <c r="Y35" s="127">
        <f>Personalikulud!Z39</f>
        <v>803767</v>
      </c>
      <c r="Z35" s="127">
        <f>Personalikulud!AA39</f>
        <v>803767</v>
      </c>
      <c r="AA35" s="127">
        <f>Personalikulud!AB39</f>
        <v>803767</v>
      </c>
      <c r="AB35" s="127">
        <f>Personalikulud!AC39</f>
        <v>803767</v>
      </c>
      <c r="AC35" s="127">
        <f>Personalikulud!AD39</f>
        <v>803767</v>
      </c>
    </row>
    <row r="36" spans="1:29">
      <c r="A36" s="128" t="str">
        <f>A16</f>
        <v>Elekter</v>
      </c>
      <c r="B36" s="129">
        <v>9153.7000000000025</v>
      </c>
      <c r="C36" s="129">
        <v>10504</v>
      </c>
      <c r="D36" s="129">
        <f>C36</f>
        <v>10504</v>
      </c>
      <c r="E36" s="129">
        <f>D36</f>
        <v>10504</v>
      </c>
      <c r="F36" s="129">
        <f t="shared" ref="E36:AC50" si="9">E36</f>
        <v>10504</v>
      </c>
      <c r="G36" s="129">
        <f t="shared" si="9"/>
        <v>10504</v>
      </c>
      <c r="H36" s="129">
        <f t="shared" si="9"/>
        <v>10504</v>
      </c>
      <c r="I36" s="129">
        <f t="shared" si="9"/>
        <v>10504</v>
      </c>
      <c r="J36" s="129">
        <f t="shared" si="9"/>
        <v>10504</v>
      </c>
      <c r="K36" s="129">
        <f t="shared" si="9"/>
        <v>10504</v>
      </c>
      <c r="L36" s="129">
        <f t="shared" si="9"/>
        <v>10504</v>
      </c>
      <c r="M36" s="129">
        <f t="shared" si="9"/>
        <v>10504</v>
      </c>
      <c r="N36" s="129">
        <f t="shared" si="9"/>
        <v>10504</v>
      </c>
      <c r="O36" s="129">
        <f t="shared" si="9"/>
        <v>10504</v>
      </c>
      <c r="P36" s="129">
        <f t="shared" si="9"/>
        <v>10504</v>
      </c>
      <c r="Q36" s="129">
        <f t="shared" si="9"/>
        <v>10504</v>
      </c>
      <c r="R36" s="129">
        <f t="shared" si="9"/>
        <v>10504</v>
      </c>
      <c r="S36" s="129">
        <f t="shared" si="9"/>
        <v>10504</v>
      </c>
      <c r="T36" s="129">
        <f t="shared" si="9"/>
        <v>10504</v>
      </c>
      <c r="U36" s="129">
        <f t="shared" si="9"/>
        <v>10504</v>
      </c>
      <c r="V36" s="129">
        <f t="shared" si="9"/>
        <v>10504</v>
      </c>
      <c r="W36" s="129">
        <f t="shared" si="9"/>
        <v>10504</v>
      </c>
      <c r="X36" s="129">
        <f t="shared" si="9"/>
        <v>10504</v>
      </c>
      <c r="Y36" s="129">
        <f t="shared" si="9"/>
        <v>10504</v>
      </c>
      <c r="Z36" s="129">
        <f t="shared" si="9"/>
        <v>10504</v>
      </c>
      <c r="AA36" s="129">
        <f t="shared" si="9"/>
        <v>10504</v>
      </c>
      <c r="AB36" s="129">
        <f t="shared" si="9"/>
        <v>10504</v>
      </c>
      <c r="AC36" s="129">
        <f t="shared" si="9"/>
        <v>10504</v>
      </c>
    </row>
    <row r="37" spans="1:29">
      <c r="A37" s="125" t="str">
        <f t="shared" ref="A37:A41" si="10">A17</f>
        <v>Küte</v>
      </c>
      <c r="B37" s="195">
        <v>29863.469999999998</v>
      </c>
      <c r="C37" s="134">
        <v>33266</v>
      </c>
      <c r="D37" s="134">
        <f>C37</f>
        <v>33266</v>
      </c>
      <c r="E37" s="134">
        <f t="shared" ref="E37" si="11">D37</f>
        <v>33266</v>
      </c>
      <c r="F37" s="134">
        <f t="shared" si="9"/>
        <v>33266</v>
      </c>
      <c r="G37" s="134">
        <f t="shared" si="9"/>
        <v>33266</v>
      </c>
      <c r="H37" s="134">
        <f t="shared" si="9"/>
        <v>33266</v>
      </c>
      <c r="I37" s="134">
        <f t="shared" si="9"/>
        <v>33266</v>
      </c>
      <c r="J37" s="134">
        <f t="shared" si="9"/>
        <v>33266</v>
      </c>
      <c r="K37" s="134">
        <f t="shared" si="9"/>
        <v>33266</v>
      </c>
      <c r="L37" s="134">
        <f t="shared" si="9"/>
        <v>33266</v>
      </c>
      <c r="M37" s="134">
        <f t="shared" si="9"/>
        <v>33266</v>
      </c>
      <c r="N37" s="134">
        <f t="shared" si="9"/>
        <v>33266</v>
      </c>
      <c r="O37" s="134">
        <f t="shared" si="9"/>
        <v>33266</v>
      </c>
      <c r="P37" s="134">
        <f t="shared" si="9"/>
        <v>33266</v>
      </c>
      <c r="Q37" s="134">
        <f t="shared" si="9"/>
        <v>33266</v>
      </c>
      <c r="R37" s="134">
        <f t="shared" si="9"/>
        <v>33266</v>
      </c>
      <c r="S37" s="134">
        <f t="shared" si="9"/>
        <v>33266</v>
      </c>
      <c r="T37" s="134">
        <f t="shared" si="9"/>
        <v>33266</v>
      </c>
      <c r="U37" s="134">
        <f t="shared" si="9"/>
        <v>33266</v>
      </c>
      <c r="V37" s="134">
        <f t="shared" si="9"/>
        <v>33266</v>
      </c>
      <c r="W37" s="134">
        <f t="shared" si="9"/>
        <v>33266</v>
      </c>
      <c r="X37" s="134">
        <f t="shared" si="9"/>
        <v>33266</v>
      </c>
      <c r="Y37" s="134">
        <f t="shared" si="9"/>
        <v>33266</v>
      </c>
      <c r="Z37" s="134">
        <f t="shared" si="9"/>
        <v>33266</v>
      </c>
      <c r="AA37" s="134">
        <f t="shared" si="9"/>
        <v>33266</v>
      </c>
      <c r="AB37" s="134">
        <f t="shared" si="9"/>
        <v>33266</v>
      </c>
      <c r="AC37" s="134">
        <f t="shared" si="9"/>
        <v>33266</v>
      </c>
    </row>
    <row r="38" spans="1:29">
      <c r="A38" s="125" t="str">
        <f t="shared" si="10"/>
        <v>Administreerimiskulud</v>
      </c>
      <c r="B38" s="195"/>
      <c r="C38" s="134">
        <v>1713</v>
      </c>
      <c r="D38" s="134">
        <f t="shared" ref="D38:S49" si="12">C38</f>
        <v>1713</v>
      </c>
      <c r="E38" s="134">
        <f t="shared" si="12"/>
        <v>1713</v>
      </c>
      <c r="F38" s="134">
        <f t="shared" si="12"/>
        <v>1713</v>
      </c>
      <c r="G38" s="134">
        <f t="shared" si="12"/>
        <v>1713</v>
      </c>
      <c r="H38" s="134">
        <f t="shared" si="12"/>
        <v>1713</v>
      </c>
      <c r="I38" s="134">
        <f t="shared" si="12"/>
        <v>1713</v>
      </c>
      <c r="J38" s="134">
        <f t="shared" si="12"/>
        <v>1713</v>
      </c>
      <c r="K38" s="134">
        <f t="shared" si="12"/>
        <v>1713</v>
      </c>
      <c r="L38" s="134">
        <f t="shared" si="12"/>
        <v>1713</v>
      </c>
      <c r="M38" s="134">
        <f t="shared" si="12"/>
        <v>1713</v>
      </c>
      <c r="N38" s="134">
        <f t="shared" si="12"/>
        <v>1713</v>
      </c>
      <c r="O38" s="134">
        <f t="shared" si="12"/>
        <v>1713</v>
      </c>
      <c r="P38" s="134">
        <f t="shared" si="12"/>
        <v>1713</v>
      </c>
      <c r="Q38" s="134">
        <f t="shared" si="12"/>
        <v>1713</v>
      </c>
      <c r="R38" s="134">
        <f t="shared" si="12"/>
        <v>1713</v>
      </c>
      <c r="S38" s="134">
        <f t="shared" si="12"/>
        <v>1713</v>
      </c>
      <c r="T38" s="134">
        <f t="shared" si="9"/>
        <v>1713</v>
      </c>
      <c r="U38" s="134">
        <f t="shared" si="9"/>
        <v>1713</v>
      </c>
      <c r="V38" s="134">
        <f t="shared" si="9"/>
        <v>1713</v>
      </c>
      <c r="W38" s="134">
        <f t="shared" si="9"/>
        <v>1713</v>
      </c>
      <c r="X38" s="134">
        <f t="shared" si="9"/>
        <v>1713</v>
      </c>
      <c r="Y38" s="134">
        <f t="shared" si="9"/>
        <v>1713</v>
      </c>
      <c r="Z38" s="134">
        <f t="shared" si="9"/>
        <v>1713</v>
      </c>
      <c r="AA38" s="134">
        <f t="shared" si="9"/>
        <v>1713</v>
      </c>
      <c r="AB38" s="134">
        <f t="shared" si="9"/>
        <v>1713</v>
      </c>
      <c r="AC38" s="134">
        <f t="shared" si="9"/>
        <v>1713</v>
      </c>
    </row>
    <row r="39" spans="1:29">
      <c r="A39" s="125" t="str">
        <f t="shared" si="10"/>
        <v>Lähetuskulud</v>
      </c>
      <c r="B39" s="195"/>
      <c r="C39" s="134">
        <v>211</v>
      </c>
      <c r="D39" s="134">
        <f t="shared" si="12"/>
        <v>211</v>
      </c>
      <c r="E39" s="134">
        <f t="shared" si="9"/>
        <v>211</v>
      </c>
      <c r="F39" s="134">
        <f t="shared" si="9"/>
        <v>211</v>
      </c>
      <c r="G39" s="134">
        <f t="shared" si="9"/>
        <v>211</v>
      </c>
      <c r="H39" s="134">
        <f t="shared" si="9"/>
        <v>211</v>
      </c>
      <c r="I39" s="134">
        <f t="shared" si="9"/>
        <v>211</v>
      </c>
      <c r="J39" s="134">
        <f t="shared" si="9"/>
        <v>211</v>
      </c>
      <c r="K39" s="134">
        <f t="shared" si="9"/>
        <v>211</v>
      </c>
      <c r="L39" s="134">
        <f t="shared" si="9"/>
        <v>211</v>
      </c>
      <c r="M39" s="134">
        <f t="shared" si="9"/>
        <v>211</v>
      </c>
      <c r="N39" s="134">
        <f t="shared" si="9"/>
        <v>211</v>
      </c>
      <c r="O39" s="134">
        <f t="shared" si="9"/>
        <v>211</v>
      </c>
      <c r="P39" s="134">
        <f t="shared" si="9"/>
        <v>211</v>
      </c>
      <c r="Q39" s="134">
        <f t="shared" si="9"/>
        <v>211</v>
      </c>
      <c r="R39" s="134">
        <f t="shared" si="9"/>
        <v>211</v>
      </c>
      <c r="S39" s="134">
        <f t="shared" si="9"/>
        <v>211</v>
      </c>
      <c r="T39" s="134">
        <f t="shared" si="9"/>
        <v>211</v>
      </c>
      <c r="U39" s="134">
        <f t="shared" si="9"/>
        <v>211</v>
      </c>
      <c r="V39" s="134">
        <f t="shared" si="9"/>
        <v>211</v>
      </c>
      <c r="W39" s="134">
        <f t="shared" si="9"/>
        <v>211</v>
      </c>
      <c r="X39" s="134">
        <f t="shared" si="9"/>
        <v>211</v>
      </c>
      <c r="Y39" s="134">
        <f t="shared" si="9"/>
        <v>211</v>
      </c>
      <c r="Z39" s="134">
        <f t="shared" si="9"/>
        <v>211</v>
      </c>
      <c r="AA39" s="134">
        <f t="shared" si="9"/>
        <v>211</v>
      </c>
      <c r="AB39" s="134">
        <f t="shared" si="9"/>
        <v>211</v>
      </c>
      <c r="AC39" s="134">
        <f t="shared" si="9"/>
        <v>211</v>
      </c>
    </row>
    <row r="40" spans="1:29">
      <c r="A40" s="125" t="str">
        <f t="shared" si="10"/>
        <v>Koolituskulud</v>
      </c>
      <c r="B40" s="195"/>
      <c r="C40" s="134">
        <v>9385</v>
      </c>
      <c r="D40" s="134">
        <f t="shared" si="12"/>
        <v>9385</v>
      </c>
      <c r="E40" s="134">
        <f t="shared" si="9"/>
        <v>9385</v>
      </c>
      <c r="F40" s="134">
        <f t="shared" si="9"/>
        <v>9385</v>
      </c>
      <c r="G40" s="134">
        <f t="shared" si="9"/>
        <v>9385</v>
      </c>
      <c r="H40" s="134">
        <f t="shared" si="9"/>
        <v>9385</v>
      </c>
      <c r="I40" s="134">
        <f t="shared" si="9"/>
        <v>9385</v>
      </c>
      <c r="J40" s="134">
        <f t="shared" si="9"/>
        <v>9385</v>
      </c>
      <c r="K40" s="134">
        <f t="shared" si="9"/>
        <v>9385</v>
      </c>
      <c r="L40" s="134">
        <f t="shared" si="9"/>
        <v>9385</v>
      </c>
      <c r="M40" s="134">
        <f t="shared" si="9"/>
        <v>9385</v>
      </c>
      <c r="N40" s="134">
        <f t="shared" si="9"/>
        <v>9385</v>
      </c>
      <c r="O40" s="134">
        <f t="shared" si="9"/>
        <v>9385</v>
      </c>
      <c r="P40" s="134">
        <f t="shared" si="9"/>
        <v>9385</v>
      </c>
      <c r="Q40" s="134">
        <f t="shared" si="9"/>
        <v>9385</v>
      </c>
      <c r="R40" s="134">
        <f t="shared" si="9"/>
        <v>9385</v>
      </c>
      <c r="S40" s="134">
        <f t="shared" si="9"/>
        <v>9385</v>
      </c>
      <c r="T40" s="134">
        <f t="shared" si="9"/>
        <v>9385</v>
      </c>
      <c r="U40" s="134">
        <f t="shared" si="9"/>
        <v>9385</v>
      </c>
      <c r="V40" s="134">
        <f t="shared" si="9"/>
        <v>9385</v>
      </c>
      <c r="W40" s="134">
        <f t="shared" si="9"/>
        <v>9385</v>
      </c>
      <c r="X40" s="134">
        <f t="shared" si="9"/>
        <v>9385</v>
      </c>
      <c r="Y40" s="134">
        <f t="shared" si="9"/>
        <v>9385</v>
      </c>
      <c r="Z40" s="134">
        <f t="shared" si="9"/>
        <v>9385</v>
      </c>
      <c r="AA40" s="134">
        <f t="shared" si="9"/>
        <v>9385</v>
      </c>
      <c r="AB40" s="134">
        <f t="shared" si="9"/>
        <v>9385</v>
      </c>
      <c r="AC40" s="134">
        <f t="shared" si="9"/>
        <v>9385</v>
      </c>
    </row>
    <row r="41" spans="1:29">
      <c r="A41" s="125" t="str">
        <f t="shared" si="10"/>
        <v>Kinnistute, hoonete ja ruumide ülalpidamiskulud</v>
      </c>
      <c r="B41" s="195"/>
      <c r="C41" s="134">
        <v>20333</v>
      </c>
      <c r="D41" s="134">
        <f t="shared" si="12"/>
        <v>20333</v>
      </c>
      <c r="E41" s="134">
        <f t="shared" si="9"/>
        <v>20333</v>
      </c>
      <c r="F41" s="134">
        <f t="shared" si="9"/>
        <v>20333</v>
      </c>
      <c r="G41" s="134">
        <f t="shared" si="9"/>
        <v>20333</v>
      </c>
      <c r="H41" s="134">
        <f t="shared" si="9"/>
        <v>20333</v>
      </c>
      <c r="I41" s="134">
        <f t="shared" si="9"/>
        <v>20333</v>
      </c>
      <c r="J41" s="134">
        <f t="shared" si="9"/>
        <v>20333</v>
      </c>
      <c r="K41" s="134">
        <f t="shared" si="9"/>
        <v>20333</v>
      </c>
      <c r="L41" s="134">
        <f t="shared" si="9"/>
        <v>20333</v>
      </c>
      <c r="M41" s="134">
        <f t="shared" si="9"/>
        <v>20333</v>
      </c>
      <c r="N41" s="134">
        <f t="shared" si="9"/>
        <v>20333</v>
      </c>
      <c r="O41" s="134">
        <f t="shared" si="9"/>
        <v>20333</v>
      </c>
      <c r="P41" s="134">
        <f t="shared" si="9"/>
        <v>20333</v>
      </c>
      <c r="Q41" s="134">
        <f t="shared" si="9"/>
        <v>20333</v>
      </c>
      <c r="R41" s="134">
        <f t="shared" si="9"/>
        <v>20333</v>
      </c>
      <c r="S41" s="134">
        <f t="shared" si="9"/>
        <v>20333</v>
      </c>
      <c r="T41" s="134">
        <f t="shared" si="9"/>
        <v>20333</v>
      </c>
      <c r="U41" s="134">
        <f t="shared" si="9"/>
        <v>20333</v>
      </c>
      <c r="V41" s="134">
        <f t="shared" si="9"/>
        <v>20333</v>
      </c>
      <c r="W41" s="134">
        <f t="shared" si="9"/>
        <v>20333</v>
      </c>
      <c r="X41" s="134">
        <f t="shared" si="9"/>
        <v>20333</v>
      </c>
      <c r="Y41" s="134">
        <f t="shared" si="9"/>
        <v>20333</v>
      </c>
      <c r="Z41" s="134">
        <f t="shared" si="9"/>
        <v>20333</v>
      </c>
      <c r="AA41" s="134">
        <f t="shared" si="9"/>
        <v>20333</v>
      </c>
      <c r="AB41" s="134">
        <f t="shared" si="9"/>
        <v>20333</v>
      </c>
      <c r="AC41" s="134">
        <f t="shared" si="9"/>
        <v>20333</v>
      </c>
    </row>
    <row r="42" spans="1:29">
      <c r="A42" s="125" t="s">
        <v>225</v>
      </c>
      <c r="B42" s="195"/>
      <c r="C42" s="134">
        <v>1931</v>
      </c>
      <c r="D42" s="134">
        <f t="shared" si="12"/>
        <v>1931</v>
      </c>
      <c r="E42" s="134">
        <f t="shared" si="9"/>
        <v>1931</v>
      </c>
      <c r="F42" s="134">
        <f t="shared" si="9"/>
        <v>1931</v>
      </c>
      <c r="G42" s="134">
        <f t="shared" si="9"/>
        <v>1931</v>
      </c>
      <c r="H42" s="134">
        <f t="shared" si="9"/>
        <v>1931</v>
      </c>
      <c r="I42" s="134">
        <f t="shared" si="9"/>
        <v>1931</v>
      </c>
      <c r="J42" s="134">
        <f t="shared" si="9"/>
        <v>1931</v>
      </c>
      <c r="K42" s="134">
        <f t="shared" si="9"/>
        <v>1931</v>
      </c>
      <c r="L42" s="134">
        <f t="shared" si="9"/>
        <v>1931</v>
      </c>
      <c r="M42" s="134">
        <f t="shared" si="9"/>
        <v>1931</v>
      </c>
      <c r="N42" s="134">
        <f t="shared" si="9"/>
        <v>1931</v>
      </c>
      <c r="O42" s="134">
        <f t="shared" si="9"/>
        <v>1931</v>
      </c>
      <c r="P42" s="134">
        <f t="shared" si="9"/>
        <v>1931</v>
      </c>
      <c r="Q42" s="134">
        <f t="shared" si="9"/>
        <v>1931</v>
      </c>
      <c r="R42" s="134">
        <f t="shared" si="9"/>
        <v>1931</v>
      </c>
      <c r="S42" s="134">
        <f t="shared" si="9"/>
        <v>1931</v>
      </c>
      <c r="T42" s="134">
        <f t="shared" si="9"/>
        <v>1931</v>
      </c>
      <c r="U42" s="134">
        <f t="shared" si="9"/>
        <v>1931</v>
      </c>
      <c r="V42" s="134">
        <f t="shared" si="9"/>
        <v>1931</v>
      </c>
      <c r="W42" s="134">
        <f t="shared" si="9"/>
        <v>1931</v>
      </c>
      <c r="X42" s="134">
        <f t="shared" si="9"/>
        <v>1931</v>
      </c>
      <c r="Y42" s="134">
        <f t="shared" si="9"/>
        <v>1931</v>
      </c>
      <c r="Z42" s="134">
        <f t="shared" si="9"/>
        <v>1931</v>
      </c>
      <c r="AA42" s="134">
        <f t="shared" si="9"/>
        <v>1931</v>
      </c>
      <c r="AB42" s="134">
        <f t="shared" si="9"/>
        <v>1931</v>
      </c>
      <c r="AC42" s="134">
        <f t="shared" si="9"/>
        <v>1931</v>
      </c>
    </row>
    <row r="43" spans="1:29">
      <c r="A43" s="125" t="str">
        <f t="shared" ref="A43:A49" si="13">A22</f>
        <v>IKT kulud</v>
      </c>
      <c r="B43" s="195"/>
      <c r="C43" s="134">
        <v>4738</v>
      </c>
      <c r="D43" s="134">
        <f t="shared" si="12"/>
        <v>4738</v>
      </c>
      <c r="E43" s="134">
        <f t="shared" si="9"/>
        <v>4738</v>
      </c>
      <c r="F43" s="134">
        <f t="shared" si="9"/>
        <v>4738</v>
      </c>
      <c r="G43" s="134">
        <f t="shared" si="9"/>
        <v>4738</v>
      </c>
      <c r="H43" s="134">
        <f t="shared" si="9"/>
        <v>4738</v>
      </c>
      <c r="I43" s="134">
        <f t="shared" si="9"/>
        <v>4738</v>
      </c>
      <c r="J43" s="134">
        <f t="shared" si="9"/>
        <v>4738</v>
      </c>
      <c r="K43" s="134">
        <f t="shared" si="9"/>
        <v>4738</v>
      </c>
      <c r="L43" s="134">
        <f t="shared" si="9"/>
        <v>4738</v>
      </c>
      <c r="M43" s="134">
        <f t="shared" si="9"/>
        <v>4738</v>
      </c>
      <c r="N43" s="134">
        <f t="shared" si="9"/>
        <v>4738</v>
      </c>
      <c r="O43" s="134">
        <f t="shared" si="9"/>
        <v>4738</v>
      </c>
      <c r="P43" s="134">
        <f t="shared" si="9"/>
        <v>4738</v>
      </c>
      <c r="Q43" s="134">
        <f t="shared" si="9"/>
        <v>4738</v>
      </c>
      <c r="R43" s="134">
        <f t="shared" si="9"/>
        <v>4738</v>
      </c>
      <c r="S43" s="134">
        <f t="shared" si="9"/>
        <v>4738</v>
      </c>
      <c r="T43" s="134">
        <f t="shared" si="9"/>
        <v>4738</v>
      </c>
      <c r="U43" s="134">
        <f t="shared" si="9"/>
        <v>4738</v>
      </c>
      <c r="V43" s="134">
        <f t="shared" si="9"/>
        <v>4738</v>
      </c>
      <c r="W43" s="134">
        <f t="shared" si="9"/>
        <v>4738</v>
      </c>
      <c r="X43" s="134">
        <f t="shared" si="9"/>
        <v>4738</v>
      </c>
      <c r="Y43" s="134">
        <f t="shared" si="9"/>
        <v>4738</v>
      </c>
      <c r="Z43" s="134">
        <f t="shared" si="9"/>
        <v>4738</v>
      </c>
      <c r="AA43" s="134">
        <f t="shared" si="9"/>
        <v>4738</v>
      </c>
      <c r="AB43" s="134">
        <f t="shared" si="9"/>
        <v>4738</v>
      </c>
      <c r="AC43" s="134">
        <f t="shared" si="9"/>
        <v>4738</v>
      </c>
    </row>
    <row r="44" spans="1:29">
      <c r="A44" s="125" t="str">
        <f t="shared" si="13"/>
        <v>Inventari majandamiskulu</v>
      </c>
      <c r="B44" s="195"/>
      <c r="C44" s="134">
        <v>5470</v>
      </c>
      <c r="D44" s="134">
        <f t="shared" si="12"/>
        <v>5470</v>
      </c>
      <c r="E44" s="134">
        <f t="shared" si="9"/>
        <v>5470</v>
      </c>
      <c r="F44" s="134">
        <f t="shared" si="9"/>
        <v>5470</v>
      </c>
      <c r="G44" s="134">
        <f t="shared" si="9"/>
        <v>5470</v>
      </c>
      <c r="H44" s="134">
        <f t="shared" si="9"/>
        <v>5470</v>
      </c>
      <c r="I44" s="134">
        <f t="shared" si="9"/>
        <v>5470</v>
      </c>
      <c r="J44" s="134">
        <f t="shared" si="9"/>
        <v>5470</v>
      </c>
      <c r="K44" s="134">
        <f t="shared" si="9"/>
        <v>5470</v>
      </c>
      <c r="L44" s="134">
        <f t="shared" si="9"/>
        <v>5470</v>
      </c>
      <c r="M44" s="134">
        <f t="shared" si="9"/>
        <v>5470</v>
      </c>
      <c r="N44" s="134">
        <f t="shared" si="9"/>
        <v>5470</v>
      </c>
      <c r="O44" s="134">
        <f t="shared" si="9"/>
        <v>5470</v>
      </c>
      <c r="P44" s="134">
        <f t="shared" si="9"/>
        <v>5470</v>
      </c>
      <c r="Q44" s="134">
        <f t="shared" si="9"/>
        <v>5470</v>
      </c>
      <c r="R44" s="134">
        <f t="shared" si="9"/>
        <v>5470</v>
      </c>
      <c r="S44" s="134">
        <f t="shared" si="9"/>
        <v>5470</v>
      </c>
      <c r="T44" s="134">
        <f t="shared" si="9"/>
        <v>5470</v>
      </c>
      <c r="U44" s="134">
        <f t="shared" si="9"/>
        <v>5470</v>
      </c>
      <c r="V44" s="134">
        <f t="shared" si="9"/>
        <v>5470</v>
      </c>
      <c r="W44" s="134">
        <f t="shared" si="9"/>
        <v>5470</v>
      </c>
      <c r="X44" s="134">
        <f t="shared" si="9"/>
        <v>5470</v>
      </c>
      <c r="Y44" s="134">
        <f t="shared" si="9"/>
        <v>5470</v>
      </c>
      <c r="Z44" s="134">
        <f t="shared" si="9"/>
        <v>5470</v>
      </c>
      <c r="AA44" s="134">
        <f t="shared" si="9"/>
        <v>5470</v>
      </c>
      <c r="AB44" s="134">
        <f t="shared" ref="E44:AC49" si="14">AA44</f>
        <v>5470</v>
      </c>
      <c r="AC44" s="134">
        <f t="shared" si="14"/>
        <v>5470</v>
      </c>
    </row>
    <row r="45" spans="1:29">
      <c r="A45" s="125" t="str">
        <f t="shared" si="13"/>
        <v>Toiduained ja toitlustusteenused</v>
      </c>
      <c r="B45" s="195"/>
      <c r="C45" s="134">
        <v>45729</v>
      </c>
      <c r="D45" s="134">
        <f t="shared" si="12"/>
        <v>45729</v>
      </c>
      <c r="E45" s="134">
        <f t="shared" si="14"/>
        <v>45729</v>
      </c>
      <c r="F45" s="134">
        <f t="shared" si="14"/>
        <v>45729</v>
      </c>
      <c r="G45" s="134">
        <f t="shared" si="14"/>
        <v>45729</v>
      </c>
      <c r="H45" s="134">
        <f t="shared" si="14"/>
        <v>45729</v>
      </c>
      <c r="I45" s="134">
        <f t="shared" si="14"/>
        <v>45729</v>
      </c>
      <c r="J45" s="134">
        <f t="shared" si="14"/>
        <v>45729</v>
      </c>
      <c r="K45" s="134">
        <f t="shared" si="14"/>
        <v>45729</v>
      </c>
      <c r="L45" s="134">
        <f t="shared" si="14"/>
        <v>45729</v>
      </c>
      <c r="M45" s="134">
        <f t="shared" si="14"/>
        <v>45729</v>
      </c>
      <c r="N45" s="134">
        <f t="shared" si="14"/>
        <v>45729</v>
      </c>
      <c r="O45" s="134">
        <f t="shared" si="14"/>
        <v>45729</v>
      </c>
      <c r="P45" s="134">
        <f t="shared" si="14"/>
        <v>45729</v>
      </c>
      <c r="Q45" s="134">
        <f t="shared" si="14"/>
        <v>45729</v>
      </c>
      <c r="R45" s="134">
        <f t="shared" si="14"/>
        <v>45729</v>
      </c>
      <c r="S45" s="134">
        <f t="shared" si="14"/>
        <v>45729</v>
      </c>
      <c r="T45" s="134">
        <f t="shared" si="14"/>
        <v>45729</v>
      </c>
      <c r="U45" s="134">
        <f t="shared" si="14"/>
        <v>45729</v>
      </c>
      <c r="V45" s="134">
        <f t="shared" si="14"/>
        <v>45729</v>
      </c>
      <c r="W45" s="134">
        <f t="shared" si="14"/>
        <v>45729</v>
      </c>
      <c r="X45" s="134">
        <f t="shared" si="14"/>
        <v>45729</v>
      </c>
      <c r="Y45" s="134">
        <f t="shared" si="14"/>
        <v>45729</v>
      </c>
      <c r="Z45" s="134">
        <f t="shared" si="14"/>
        <v>45729</v>
      </c>
      <c r="AA45" s="134">
        <f t="shared" si="14"/>
        <v>45729</v>
      </c>
      <c r="AB45" s="134">
        <f t="shared" si="14"/>
        <v>45729</v>
      </c>
      <c r="AC45" s="134">
        <f t="shared" si="14"/>
        <v>45729</v>
      </c>
    </row>
    <row r="46" spans="1:29">
      <c r="A46" s="125" t="str">
        <f t="shared" si="13"/>
        <v>Meditsiini- ja hügieenikulud</v>
      </c>
      <c r="B46" s="195"/>
      <c r="C46" s="134">
        <v>2403</v>
      </c>
      <c r="D46" s="134">
        <f t="shared" si="12"/>
        <v>2403</v>
      </c>
      <c r="E46" s="134">
        <f t="shared" si="14"/>
        <v>2403</v>
      </c>
      <c r="F46" s="134">
        <f t="shared" si="14"/>
        <v>2403</v>
      </c>
      <c r="G46" s="134">
        <f t="shared" si="14"/>
        <v>2403</v>
      </c>
      <c r="H46" s="134">
        <f t="shared" si="14"/>
        <v>2403</v>
      </c>
      <c r="I46" s="134">
        <f t="shared" si="14"/>
        <v>2403</v>
      </c>
      <c r="J46" s="134">
        <f t="shared" si="14"/>
        <v>2403</v>
      </c>
      <c r="K46" s="134">
        <f t="shared" si="14"/>
        <v>2403</v>
      </c>
      <c r="L46" s="134">
        <f t="shared" si="14"/>
        <v>2403</v>
      </c>
      <c r="M46" s="134">
        <f t="shared" si="14"/>
        <v>2403</v>
      </c>
      <c r="N46" s="134">
        <f t="shared" si="14"/>
        <v>2403</v>
      </c>
      <c r="O46" s="134">
        <f t="shared" si="14"/>
        <v>2403</v>
      </c>
      <c r="P46" s="134">
        <f t="shared" si="14"/>
        <v>2403</v>
      </c>
      <c r="Q46" s="134">
        <f t="shared" si="14"/>
        <v>2403</v>
      </c>
      <c r="R46" s="134">
        <f t="shared" si="14"/>
        <v>2403</v>
      </c>
      <c r="S46" s="134">
        <f t="shared" si="14"/>
        <v>2403</v>
      </c>
      <c r="T46" s="134">
        <f t="shared" si="14"/>
        <v>2403</v>
      </c>
      <c r="U46" s="134">
        <f t="shared" si="14"/>
        <v>2403</v>
      </c>
      <c r="V46" s="134">
        <f t="shared" si="14"/>
        <v>2403</v>
      </c>
      <c r="W46" s="134">
        <f t="shared" si="14"/>
        <v>2403</v>
      </c>
      <c r="X46" s="134">
        <f t="shared" si="14"/>
        <v>2403</v>
      </c>
      <c r="Y46" s="134">
        <f t="shared" si="14"/>
        <v>2403</v>
      </c>
      <c r="Z46" s="134">
        <f t="shared" si="14"/>
        <v>2403</v>
      </c>
      <c r="AA46" s="134">
        <f t="shared" si="14"/>
        <v>2403</v>
      </c>
      <c r="AB46" s="134">
        <f t="shared" si="14"/>
        <v>2403</v>
      </c>
      <c r="AC46" s="134">
        <f t="shared" si="14"/>
        <v>2403</v>
      </c>
    </row>
    <row r="47" spans="1:29">
      <c r="A47" s="125" t="str">
        <f t="shared" si="13"/>
        <v>Õppevahendite ja koolituskulud</v>
      </c>
      <c r="B47" s="195"/>
      <c r="C47" s="134">
        <v>9198</v>
      </c>
      <c r="D47" s="134">
        <f t="shared" si="12"/>
        <v>9198</v>
      </c>
      <c r="E47" s="134">
        <f t="shared" si="14"/>
        <v>9198</v>
      </c>
      <c r="F47" s="134">
        <f t="shared" si="14"/>
        <v>9198</v>
      </c>
      <c r="G47" s="134">
        <f t="shared" si="14"/>
        <v>9198</v>
      </c>
      <c r="H47" s="134">
        <f t="shared" si="14"/>
        <v>9198</v>
      </c>
      <c r="I47" s="134">
        <f t="shared" si="14"/>
        <v>9198</v>
      </c>
      <c r="J47" s="134">
        <f t="shared" si="14"/>
        <v>9198</v>
      </c>
      <c r="K47" s="134">
        <f t="shared" si="14"/>
        <v>9198</v>
      </c>
      <c r="L47" s="134">
        <f t="shared" si="14"/>
        <v>9198</v>
      </c>
      <c r="M47" s="134">
        <f t="shared" si="14"/>
        <v>9198</v>
      </c>
      <c r="N47" s="134">
        <f t="shared" si="14"/>
        <v>9198</v>
      </c>
      <c r="O47" s="134">
        <f t="shared" si="14"/>
        <v>9198</v>
      </c>
      <c r="P47" s="134">
        <f t="shared" si="14"/>
        <v>9198</v>
      </c>
      <c r="Q47" s="134">
        <f t="shared" si="14"/>
        <v>9198</v>
      </c>
      <c r="R47" s="134">
        <f t="shared" si="14"/>
        <v>9198</v>
      </c>
      <c r="S47" s="134">
        <f t="shared" si="14"/>
        <v>9198</v>
      </c>
      <c r="T47" s="134">
        <f t="shared" si="14"/>
        <v>9198</v>
      </c>
      <c r="U47" s="134">
        <f t="shared" si="14"/>
        <v>9198</v>
      </c>
      <c r="V47" s="134">
        <f t="shared" si="14"/>
        <v>9198</v>
      </c>
      <c r="W47" s="134">
        <f t="shared" si="14"/>
        <v>9198</v>
      </c>
      <c r="X47" s="134">
        <f t="shared" si="14"/>
        <v>9198</v>
      </c>
      <c r="Y47" s="134">
        <f t="shared" si="14"/>
        <v>9198</v>
      </c>
      <c r="Z47" s="134">
        <f t="shared" si="14"/>
        <v>9198</v>
      </c>
      <c r="AA47" s="134">
        <f t="shared" si="14"/>
        <v>9198</v>
      </c>
      <c r="AB47" s="134">
        <f t="shared" si="14"/>
        <v>9198</v>
      </c>
      <c r="AC47" s="134">
        <f t="shared" si="14"/>
        <v>9198</v>
      </c>
    </row>
    <row r="48" spans="1:29">
      <c r="A48" s="125" t="str">
        <f t="shared" si="13"/>
        <v>Üritused</v>
      </c>
      <c r="B48" s="195"/>
      <c r="C48" s="134">
        <v>2680</v>
      </c>
      <c r="D48" s="134">
        <f t="shared" si="12"/>
        <v>2680</v>
      </c>
      <c r="E48" s="134">
        <f t="shared" si="14"/>
        <v>2680</v>
      </c>
      <c r="F48" s="134">
        <f t="shared" si="14"/>
        <v>2680</v>
      </c>
      <c r="G48" s="134">
        <f t="shared" si="14"/>
        <v>2680</v>
      </c>
      <c r="H48" s="134">
        <f t="shared" si="14"/>
        <v>2680</v>
      </c>
      <c r="I48" s="134">
        <f t="shared" si="14"/>
        <v>2680</v>
      </c>
      <c r="J48" s="134">
        <f t="shared" si="14"/>
        <v>2680</v>
      </c>
      <c r="K48" s="134">
        <f t="shared" si="14"/>
        <v>2680</v>
      </c>
      <c r="L48" s="134">
        <f t="shared" si="14"/>
        <v>2680</v>
      </c>
      <c r="M48" s="134">
        <f t="shared" si="14"/>
        <v>2680</v>
      </c>
      <c r="N48" s="134">
        <f t="shared" si="14"/>
        <v>2680</v>
      </c>
      <c r="O48" s="134">
        <f t="shared" si="14"/>
        <v>2680</v>
      </c>
      <c r="P48" s="134">
        <f t="shared" si="14"/>
        <v>2680</v>
      </c>
      <c r="Q48" s="134">
        <f t="shared" si="14"/>
        <v>2680</v>
      </c>
      <c r="R48" s="134">
        <f t="shared" si="14"/>
        <v>2680</v>
      </c>
      <c r="S48" s="134">
        <f t="shared" si="14"/>
        <v>2680</v>
      </c>
      <c r="T48" s="134">
        <f t="shared" si="14"/>
        <v>2680</v>
      </c>
      <c r="U48" s="134">
        <f t="shared" si="14"/>
        <v>2680</v>
      </c>
      <c r="V48" s="134">
        <f t="shared" si="14"/>
        <v>2680</v>
      </c>
      <c r="W48" s="134">
        <f t="shared" si="14"/>
        <v>2680</v>
      </c>
      <c r="X48" s="134">
        <f t="shared" si="14"/>
        <v>2680</v>
      </c>
      <c r="Y48" s="134">
        <f t="shared" si="14"/>
        <v>2680</v>
      </c>
      <c r="Z48" s="134">
        <f t="shared" si="14"/>
        <v>2680</v>
      </c>
      <c r="AA48" s="134">
        <f t="shared" si="14"/>
        <v>2680</v>
      </c>
      <c r="AB48" s="134">
        <f t="shared" si="14"/>
        <v>2680</v>
      </c>
      <c r="AC48" s="134">
        <f t="shared" si="14"/>
        <v>2680</v>
      </c>
    </row>
    <row r="49" spans="1:29">
      <c r="A49" s="125" t="str">
        <f t="shared" si="13"/>
        <v>Eri- ja vormiriietus</v>
      </c>
      <c r="B49" s="195"/>
      <c r="C49" s="134">
        <v>59</v>
      </c>
      <c r="D49" s="134">
        <f t="shared" si="12"/>
        <v>59</v>
      </c>
      <c r="E49" s="134">
        <f t="shared" si="14"/>
        <v>59</v>
      </c>
      <c r="F49" s="134">
        <f t="shared" si="14"/>
        <v>59</v>
      </c>
      <c r="G49" s="134">
        <f t="shared" si="14"/>
        <v>59</v>
      </c>
      <c r="H49" s="134">
        <f t="shared" si="14"/>
        <v>59</v>
      </c>
      <c r="I49" s="134">
        <f t="shared" si="14"/>
        <v>59</v>
      </c>
      <c r="J49" s="134">
        <f t="shared" si="14"/>
        <v>59</v>
      </c>
      <c r="K49" s="134">
        <f t="shared" si="14"/>
        <v>59</v>
      </c>
      <c r="L49" s="134">
        <f t="shared" si="14"/>
        <v>59</v>
      </c>
      <c r="M49" s="134">
        <f t="shared" si="14"/>
        <v>59</v>
      </c>
      <c r="N49" s="134">
        <f t="shared" si="14"/>
        <v>59</v>
      </c>
      <c r="O49" s="134">
        <f t="shared" si="14"/>
        <v>59</v>
      </c>
      <c r="P49" s="134">
        <f t="shared" si="14"/>
        <v>59</v>
      </c>
      <c r="Q49" s="134">
        <f t="shared" si="14"/>
        <v>59</v>
      </c>
      <c r="R49" s="134">
        <f t="shared" si="14"/>
        <v>59</v>
      </c>
      <c r="S49" s="134">
        <f t="shared" si="14"/>
        <v>59</v>
      </c>
      <c r="T49" s="134">
        <f t="shared" si="14"/>
        <v>59</v>
      </c>
      <c r="U49" s="134">
        <f t="shared" si="14"/>
        <v>59</v>
      </c>
      <c r="V49" s="134">
        <f t="shared" si="14"/>
        <v>59</v>
      </c>
      <c r="W49" s="134">
        <f t="shared" si="14"/>
        <v>59</v>
      </c>
      <c r="X49" s="134">
        <f t="shared" si="14"/>
        <v>59</v>
      </c>
      <c r="Y49" s="134">
        <f t="shared" si="14"/>
        <v>59</v>
      </c>
      <c r="Z49" s="134">
        <f t="shared" si="14"/>
        <v>59</v>
      </c>
      <c r="AA49" s="134">
        <f t="shared" si="14"/>
        <v>59</v>
      </c>
      <c r="AB49" s="134">
        <f t="shared" si="14"/>
        <v>59</v>
      </c>
      <c r="AC49" s="134">
        <f t="shared" si="14"/>
        <v>59</v>
      </c>
    </row>
    <row r="50" spans="1:29">
      <c r="A50" s="130" t="s">
        <v>114</v>
      </c>
      <c r="B50" s="196">
        <v>107049</v>
      </c>
      <c r="C50" s="196"/>
      <c r="D50" s="131">
        <f>C50</f>
        <v>0</v>
      </c>
      <c r="E50" s="131">
        <f t="shared" si="9"/>
        <v>0</v>
      </c>
      <c r="F50" s="131">
        <f t="shared" si="9"/>
        <v>0</v>
      </c>
      <c r="G50" s="131">
        <f t="shared" si="9"/>
        <v>0</v>
      </c>
      <c r="H50" s="131">
        <f t="shared" si="9"/>
        <v>0</v>
      </c>
      <c r="I50" s="131">
        <f t="shared" si="9"/>
        <v>0</v>
      </c>
      <c r="J50" s="131">
        <f t="shared" si="9"/>
        <v>0</v>
      </c>
      <c r="K50" s="131">
        <f t="shared" si="9"/>
        <v>0</v>
      </c>
      <c r="L50" s="131">
        <f t="shared" si="9"/>
        <v>0</v>
      </c>
      <c r="M50" s="131">
        <f t="shared" si="9"/>
        <v>0</v>
      </c>
      <c r="N50" s="131">
        <f t="shared" si="9"/>
        <v>0</v>
      </c>
      <c r="O50" s="131">
        <f t="shared" si="9"/>
        <v>0</v>
      </c>
      <c r="P50" s="131">
        <f t="shared" si="9"/>
        <v>0</v>
      </c>
      <c r="Q50" s="131">
        <f t="shared" si="9"/>
        <v>0</v>
      </c>
      <c r="R50" s="131">
        <f t="shared" si="9"/>
        <v>0</v>
      </c>
      <c r="S50" s="131">
        <f t="shared" si="9"/>
        <v>0</v>
      </c>
      <c r="T50" s="131">
        <f t="shared" si="9"/>
        <v>0</v>
      </c>
      <c r="U50" s="131">
        <f t="shared" si="9"/>
        <v>0</v>
      </c>
      <c r="V50" s="131">
        <f t="shared" si="9"/>
        <v>0</v>
      </c>
      <c r="W50" s="131">
        <f t="shared" si="9"/>
        <v>0</v>
      </c>
      <c r="X50" s="131">
        <f t="shared" si="9"/>
        <v>0</v>
      </c>
      <c r="Y50" s="131">
        <f t="shared" si="9"/>
        <v>0</v>
      </c>
      <c r="Z50" s="131">
        <f t="shared" si="9"/>
        <v>0</v>
      </c>
      <c r="AA50" s="131">
        <f t="shared" si="9"/>
        <v>0</v>
      </c>
      <c r="AB50" s="131">
        <f t="shared" si="9"/>
        <v>0</v>
      </c>
      <c r="AC50" s="131">
        <f t="shared" si="9"/>
        <v>0</v>
      </c>
    </row>
    <row r="51" spans="1:29">
      <c r="A51" s="132" t="s">
        <v>104</v>
      </c>
      <c r="B51" s="133">
        <f>SUM(B36:B50)</f>
        <v>146066.16999999998</v>
      </c>
      <c r="C51" s="133">
        <f t="shared" ref="C51:AC51" si="15">SUM(C36:C50)</f>
        <v>147620</v>
      </c>
      <c r="D51" s="133">
        <f t="shared" si="15"/>
        <v>147620</v>
      </c>
      <c r="E51" s="133">
        <f t="shared" si="15"/>
        <v>147620</v>
      </c>
      <c r="F51" s="133">
        <f t="shared" si="15"/>
        <v>147620</v>
      </c>
      <c r="G51" s="133">
        <f t="shared" si="15"/>
        <v>147620</v>
      </c>
      <c r="H51" s="133">
        <f t="shared" si="15"/>
        <v>147620</v>
      </c>
      <c r="I51" s="133">
        <f t="shared" si="15"/>
        <v>147620</v>
      </c>
      <c r="J51" s="133">
        <f t="shared" si="15"/>
        <v>147620</v>
      </c>
      <c r="K51" s="133">
        <f t="shared" si="15"/>
        <v>147620</v>
      </c>
      <c r="L51" s="133">
        <f t="shared" si="15"/>
        <v>147620</v>
      </c>
      <c r="M51" s="133">
        <f t="shared" si="15"/>
        <v>147620</v>
      </c>
      <c r="N51" s="133">
        <f t="shared" si="15"/>
        <v>147620</v>
      </c>
      <c r="O51" s="133">
        <f t="shared" si="15"/>
        <v>147620</v>
      </c>
      <c r="P51" s="133">
        <f t="shared" si="15"/>
        <v>147620</v>
      </c>
      <c r="Q51" s="133">
        <f t="shared" si="15"/>
        <v>147620</v>
      </c>
      <c r="R51" s="133">
        <f t="shared" si="15"/>
        <v>147620</v>
      </c>
      <c r="S51" s="133">
        <f t="shared" si="15"/>
        <v>147620</v>
      </c>
      <c r="T51" s="133">
        <f t="shared" si="15"/>
        <v>147620</v>
      </c>
      <c r="U51" s="133">
        <f t="shared" si="15"/>
        <v>147620</v>
      </c>
      <c r="V51" s="133">
        <f t="shared" si="15"/>
        <v>147620</v>
      </c>
      <c r="W51" s="133">
        <f t="shared" si="15"/>
        <v>147620</v>
      </c>
      <c r="X51" s="133">
        <f t="shared" si="15"/>
        <v>147620</v>
      </c>
      <c r="Y51" s="133">
        <f t="shared" si="15"/>
        <v>147620</v>
      </c>
      <c r="Z51" s="133">
        <f t="shared" si="15"/>
        <v>147620</v>
      </c>
      <c r="AA51" s="133">
        <f t="shared" si="15"/>
        <v>147620</v>
      </c>
      <c r="AB51" s="133">
        <f t="shared" si="15"/>
        <v>147620</v>
      </c>
      <c r="AC51" s="133">
        <f t="shared" si="15"/>
        <v>147620</v>
      </c>
    </row>
    <row r="52" spans="1:29"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29">
      <c r="A53" s="116" t="s">
        <v>109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</row>
    <row r="54" spans="1:29">
      <c r="A54" s="113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</row>
    <row r="55" spans="1:29" ht="15" thickBot="1">
      <c r="A55" s="119"/>
      <c r="B55" s="120">
        <v>2017</v>
      </c>
      <c r="C55" s="120">
        <f>B55+1</f>
        <v>2018</v>
      </c>
      <c r="D55" s="120">
        <f t="shared" ref="D55:AC55" si="16">C55+1</f>
        <v>2019</v>
      </c>
      <c r="E55" s="120">
        <f t="shared" si="16"/>
        <v>2020</v>
      </c>
      <c r="F55" s="120">
        <f t="shared" si="16"/>
        <v>2021</v>
      </c>
      <c r="G55" s="120">
        <f t="shared" si="16"/>
        <v>2022</v>
      </c>
      <c r="H55" s="120">
        <f t="shared" si="16"/>
        <v>2023</v>
      </c>
      <c r="I55" s="120">
        <f t="shared" si="16"/>
        <v>2024</v>
      </c>
      <c r="J55" s="120">
        <f t="shared" si="16"/>
        <v>2025</v>
      </c>
      <c r="K55" s="120">
        <f t="shared" si="16"/>
        <v>2026</v>
      </c>
      <c r="L55" s="120">
        <f t="shared" si="16"/>
        <v>2027</v>
      </c>
      <c r="M55" s="120">
        <f t="shared" si="16"/>
        <v>2028</v>
      </c>
      <c r="N55" s="120">
        <f t="shared" si="16"/>
        <v>2029</v>
      </c>
      <c r="O55" s="120">
        <f t="shared" si="16"/>
        <v>2030</v>
      </c>
      <c r="P55" s="120">
        <f t="shared" si="16"/>
        <v>2031</v>
      </c>
      <c r="Q55" s="120">
        <f t="shared" si="16"/>
        <v>2032</v>
      </c>
      <c r="R55" s="120">
        <f t="shared" si="16"/>
        <v>2033</v>
      </c>
      <c r="S55" s="120">
        <f t="shared" si="16"/>
        <v>2034</v>
      </c>
      <c r="T55" s="120">
        <f t="shared" si="16"/>
        <v>2035</v>
      </c>
      <c r="U55" s="120">
        <f t="shared" si="16"/>
        <v>2036</v>
      </c>
      <c r="V55" s="120">
        <f t="shared" si="16"/>
        <v>2037</v>
      </c>
      <c r="W55" s="120">
        <f t="shared" si="16"/>
        <v>2038</v>
      </c>
      <c r="X55" s="120">
        <f t="shared" si="16"/>
        <v>2039</v>
      </c>
      <c r="Y55" s="120">
        <f t="shared" si="16"/>
        <v>2040</v>
      </c>
      <c r="Z55" s="120">
        <f t="shared" si="16"/>
        <v>2041</v>
      </c>
      <c r="AA55" s="120">
        <f t="shared" si="16"/>
        <v>2042</v>
      </c>
      <c r="AB55" s="120">
        <f t="shared" si="16"/>
        <v>2043</v>
      </c>
      <c r="AC55" s="120">
        <f t="shared" si="16"/>
        <v>2044</v>
      </c>
    </row>
    <row r="56" spans="1:29" ht="15" thickTop="1">
      <c r="A56" s="126" t="s">
        <v>103</v>
      </c>
      <c r="B56" s="127">
        <f>B15+B35</f>
        <v>956541</v>
      </c>
      <c r="C56" s="127">
        <f t="shared" ref="C56:AC56" si="17">C15+C35</f>
        <v>1112158</v>
      </c>
      <c r="D56" s="127">
        <f t="shared" si="17"/>
        <v>1242639</v>
      </c>
      <c r="E56" s="127">
        <f t="shared" si="17"/>
        <v>1242639</v>
      </c>
      <c r="F56" s="127">
        <f t="shared" si="17"/>
        <v>1242639</v>
      </c>
      <c r="G56" s="127">
        <f t="shared" si="17"/>
        <v>1242639</v>
      </c>
      <c r="H56" s="127">
        <f t="shared" si="17"/>
        <v>1242639</v>
      </c>
      <c r="I56" s="127">
        <f t="shared" si="17"/>
        <v>1242639</v>
      </c>
      <c r="J56" s="127">
        <f t="shared" si="17"/>
        <v>1242639</v>
      </c>
      <c r="K56" s="127">
        <f t="shared" si="17"/>
        <v>1242639</v>
      </c>
      <c r="L56" s="127">
        <f t="shared" si="17"/>
        <v>1242639</v>
      </c>
      <c r="M56" s="127">
        <f t="shared" si="17"/>
        <v>1242639</v>
      </c>
      <c r="N56" s="127">
        <f t="shared" si="17"/>
        <v>1242639</v>
      </c>
      <c r="O56" s="127">
        <f t="shared" si="17"/>
        <v>1242639</v>
      </c>
      <c r="P56" s="127">
        <f t="shared" si="17"/>
        <v>1242639</v>
      </c>
      <c r="Q56" s="127">
        <f t="shared" si="17"/>
        <v>1242639</v>
      </c>
      <c r="R56" s="127">
        <f t="shared" si="17"/>
        <v>1242639</v>
      </c>
      <c r="S56" s="127">
        <f t="shared" si="17"/>
        <v>1242639</v>
      </c>
      <c r="T56" s="127">
        <f t="shared" si="17"/>
        <v>1242639</v>
      </c>
      <c r="U56" s="127">
        <f t="shared" si="17"/>
        <v>1242639</v>
      </c>
      <c r="V56" s="127">
        <f t="shared" si="17"/>
        <v>1242639</v>
      </c>
      <c r="W56" s="127">
        <f t="shared" si="17"/>
        <v>1242639</v>
      </c>
      <c r="X56" s="127">
        <f t="shared" si="17"/>
        <v>1242639</v>
      </c>
      <c r="Y56" s="127">
        <f t="shared" si="17"/>
        <v>1242639</v>
      </c>
      <c r="Z56" s="127">
        <f t="shared" si="17"/>
        <v>1242639</v>
      </c>
      <c r="AA56" s="127">
        <f t="shared" si="17"/>
        <v>1242639</v>
      </c>
      <c r="AB56" s="127">
        <f t="shared" si="17"/>
        <v>1242639</v>
      </c>
      <c r="AC56" s="127">
        <f t="shared" si="17"/>
        <v>1242639</v>
      </c>
    </row>
    <row r="57" spans="1:29">
      <c r="A57" s="132" t="s">
        <v>104</v>
      </c>
      <c r="B57" s="133">
        <f t="shared" ref="B57:AC57" si="18">B30+B51</f>
        <v>223082.11</v>
      </c>
      <c r="C57" s="133">
        <f t="shared" si="18"/>
        <v>234317</v>
      </c>
      <c r="D57" s="133">
        <f t="shared" si="18"/>
        <v>234317</v>
      </c>
      <c r="E57" s="133">
        <f t="shared" si="18"/>
        <v>234317</v>
      </c>
      <c r="F57" s="133">
        <f t="shared" si="18"/>
        <v>234317</v>
      </c>
      <c r="G57" s="133">
        <f t="shared" si="18"/>
        <v>234317</v>
      </c>
      <c r="H57" s="133">
        <f t="shared" si="18"/>
        <v>234317</v>
      </c>
      <c r="I57" s="133">
        <f t="shared" si="18"/>
        <v>234317</v>
      </c>
      <c r="J57" s="133">
        <f t="shared" si="18"/>
        <v>234317</v>
      </c>
      <c r="K57" s="133">
        <f t="shared" si="18"/>
        <v>234317</v>
      </c>
      <c r="L57" s="133">
        <f t="shared" si="18"/>
        <v>234317</v>
      </c>
      <c r="M57" s="133">
        <f t="shared" si="18"/>
        <v>234317</v>
      </c>
      <c r="N57" s="133">
        <f t="shared" si="18"/>
        <v>234317</v>
      </c>
      <c r="O57" s="133">
        <f t="shared" si="18"/>
        <v>234317</v>
      </c>
      <c r="P57" s="133">
        <f t="shared" si="18"/>
        <v>234317</v>
      </c>
      <c r="Q57" s="133">
        <f t="shared" si="18"/>
        <v>234317</v>
      </c>
      <c r="R57" s="133">
        <f t="shared" si="18"/>
        <v>234317</v>
      </c>
      <c r="S57" s="133">
        <f t="shared" si="18"/>
        <v>234317</v>
      </c>
      <c r="T57" s="133">
        <f t="shared" si="18"/>
        <v>234317</v>
      </c>
      <c r="U57" s="133">
        <f t="shared" si="18"/>
        <v>234317</v>
      </c>
      <c r="V57" s="133">
        <f t="shared" si="18"/>
        <v>234317</v>
      </c>
      <c r="W57" s="133">
        <f t="shared" si="18"/>
        <v>234317</v>
      </c>
      <c r="X57" s="133">
        <f t="shared" si="18"/>
        <v>234317</v>
      </c>
      <c r="Y57" s="133">
        <f t="shared" si="18"/>
        <v>234317</v>
      </c>
      <c r="Z57" s="133">
        <f t="shared" si="18"/>
        <v>234317</v>
      </c>
      <c r="AA57" s="133">
        <f t="shared" si="18"/>
        <v>234317</v>
      </c>
      <c r="AB57" s="133">
        <f t="shared" si="18"/>
        <v>234317</v>
      </c>
      <c r="AC57" s="133">
        <f t="shared" si="18"/>
        <v>234317</v>
      </c>
    </row>
    <row r="59" spans="1:29">
      <c r="A59" s="116" t="s">
        <v>161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O59" s="156"/>
    </row>
    <row r="60" spans="1:29">
      <c r="O60" s="156"/>
    </row>
    <row r="61" spans="1:29">
      <c r="A61" s="116" t="s">
        <v>159</v>
      </c>
      <c r="I61" s="123"/>
      <c r="O61" s="156"/>
    </row>
    <row r="62" spans="1:29">
      <c r="I62" s="123"/>
      <c r="J62" s="67"/>
      <c r="K62" s="67"/>
      <c r="L62" s="67"/>
      <c r="M62" s="67"/>
      <c r="N62" s="67"/>
      <c r="O62" s="156"/>
      <c r="P62" s="67"/>
      <c r="Q62" s="67"/>
      <c r="R62" s="67"/>
    </row>
    <row r="63" spans="1:29">
      <c r="A63" s="116" t="s">
        <v>192</v>
      </c>
      <c r="I63" s="123"/>
      <c r="J63" s="67"/>
      <c r="K63" s="134"/>
      <c r="L63" s="217"/>
      <c r="M63" s="67"/>
      <c r="N63" s="67"/>
      <c r="O63" s="134"/>
      <c r="P63" s="217"/>
      <c r="Q63" s="67"/>
      <c r="R63" s="67"/>
    </row>
    <row r="64" spans="1:29">
      <c r="B64" s="202">
        <v>12</v>
      </c>
      <c r="I64" s="123"/>
      <c r="J64" s="67"/>
      <c r="K64" s="134"/>
      <c r="L64" s="217"/>
      <c r="M64" s="67"/>
      <c r="N64" s="67"/>
      <c r="O64" s="134"/>
      <c r="P64" s="217"/>
      <c r="Q64" s="67"/>
      <c r="R64" s="67"/>
    </row>
    <row r="65" spans="1:18" ht="15" thickBot="1">
      <c r="A65" s="120" t="s">
        <v>195</v>
      </c>
      <c r="B65" s="120" t="s">
        <v>196</v>
      </c>
      <c r="C65" s="120" t="s">
        <v>197</v>
      </c>
      <c r="I65" s="123"/>
      <c r="J65" s="67"/>
      <c r="K65" s="134"/>
      <c r="L65" s="217"/>
      <c r="M65" s="67"/>
      <c r="N65" s="67"/>
      <c r="O65" s="134"/>
      <c r="P65" s="217"/>
      <c r="Q65" s="67"/>
      <c r="R65" s="67"/>
    </row>
    <row r="66" spans="1:18" ht="15" thickTop="1">
      <c r="A66" s="128" t="s">
        <v>193</v>
      </c>
      <c r="B66">
        <v>0.52</v>
      </c>
      <c r="C66">
        <f>B66*$B$64</f>
        <v>6.24</v>
      </c>
      <c r="I66" s="123"/>
      <c r="J66" s="67"/>
      <c r="K66" s="134"/>
      <c r="L66" s="217"/>
      <c r="M66" s="67"/>
      <c r="N66" s="67"/>
      <c r="O66" s="134"/>
      <c r="P66" s="217"/>
      <c r="Q66" s="67"/>
      <c r="R66" s="67"/>
    </row>
    <row r="67" spans="1:18">
      <c r="A67" s="125" t="s">
        <v>111</v>
      </c>
      <c r="B67">
        <v>0.1</v>
      </c>
      <c r="C67">
        <f t="shared" ref="C67:C71" si="19">B67*$B$64</f>
        <v>1.2000000000000002</v>
      </c>
      <c r="I67" s="123"/>
      <c r="J67" s="67"/>
      <c r="K67" s="134"/>
      <c r="L67" s="217"/>
      <c r="M67" s="67"/>
      <c r="N67" s="67"/>
      <c r="O67" s="134"/>
      <c r="P67" s="217"/>
      <c r="Q67" s="67"/>
      <c r="R67" s="67"/>
    </row>
    <row r="68" spans="1:18">
      <c r="A68" s="125" t="s">
        <v>194</v>
      </c>
      <c r="B68">
        <v>0.17</v>
      </c>
      <c r="C68">
        <f t="shared" si="19"/>
        <v>2.04</v>
      </c>
      <c r="I68" s="123"/>
      <c r="J68" s="67"/>
      <c r="K68" s="134"/>
      <c r="L68" s="217"/>
      <c r="M68" s="67"/>
      <c r="N68" s="67"/>
      <c r="O68" s="134"/>
      <c r="P68" s="217"/>
      <c r="Q68" s="67"/>
      <c r="R68" s="67"/>
    </row>
    <row r="69" spans="1:18">
      <c r="A69" s="125" t="s">
        <v>214</v>
      </c>
      <c r="B69">
        <f>ROUND((C18+C38)/12/(2585+1538),2)</f>
        <v>0.06</v>
      </c>
      <c r="C69">
        <f t="shared" si="19"/>
        <v>0.72</v>
      </c>
      <c r="I69" s="123"/>
      <c r="J69" s="67"/>
      <c r="K69" s="134"/>
      <c r="L69" s="217"/>
      <c r="M69" s="67"/>
      <c r="N69" s="67"/>
      <c r="O69" s="134"/>
      <c r="P69" s="217"/>
      <c r="Q69" s="67"/>
      <c r="R69" s="67"/>
    </row>
    <row r="70" spans="1:18">
      <c r="A70" s="125" t="s">
        <v>217</v>
      </c>
      <c r="B70">
        <f>ROUND((C21+C41)/12/(2585+1538),2)-B68</f>
        <v>0.5</v>
      </c>
      <c r="C70">
        <f t="shared" si="19"/>
        <v>6</v>
      </c>
      <c r="I70" s="123"/>
      <c r="J70" s="67"/>
      <c r="K70" s="134"/>
      <c r="L70" s="217"/>
      <c r="M70" s="67"/>
      <c r="N70" s="67"/>
      <c r="O70" s="134"/>
      <c r="P70" s="217"/>
      <c r="Q70" s="67"/>
      <c r="R70" s="67"/>
    </row>
    <row r="71" spans="1:18">
      <c r="A71" s="125" t="s">
        <v>219</v>
      </c>
      <c r="B71">
        <f>ROUND((C23+C44)/12/(2585+1538),2)</f>
        <v>0.32</v>
      </c>
      <c r="C71">
        <f t="shared" si="19"/>
        <v>3.84</v>
      </c>
      <c r="I71" s="123"/>
      <c r="J71" s="67"/>
      <c r="K71" s="134"/>
      <c r="L71" s="217"/>
      <c r="M71" s="67"/>
      <c r="N71" s="67"/>
      <c r="O71" s="134"/>
      <c r="P71" s="217"/>
      <c r="Q71" s="67"/>
      <c r="R71" s="67"/>
    </row>
    <row r="72" spans="1:18">
      <c r="I72" s="123"/>
      <c r="J72" s="67"/>
      <c r="K72" s="134"/>
      <c r="L72" s="217"/>
      <c r="M72" s="67"/>
      <c r="N72" s="67"/>
      <c r="O72" s="134"/>
      <c r="P72" s="217"/>
      <c r="Q72" s="67"/>
      <c r="R72" s="67"/>
    </row>
    <row r="73" spans="1:18" ht="15" thickBot="1">
      <c r="A73" s="120" t="s">
        <v>226</v>
      </c>
      <c r="B73" s="120" t="s">
        <v>228</v>
      </c>
      <c r="C73" s="120"/>
      <c r="I73" s="123"/>
      <c r="J73" s="67"/>
      <c r="K73" s="134"/>
      <c r="L73" s="217"/>
      <c r="M73" s="67"/>
      <c r="N73" s="67"/>
      <c r="O73" s="134"/>
      <c r="P73" s="217"/>
      <c r="Q73" s="67"/>
      <c r="R73" s="67"/>
    </row>
    <row r="74" spans="1:18" ht="15" thickTop="1">
      <c r="A74" s="125" t="s">
        <v>215</v>
      </c>
      <c r="B74">
        <f>ROUND((C19+C39)/(Personalikulud!$B$19+Personalikulud!$B$39),2)</f>
        <v>3.57</v>
      </c>
      <c r="I74" s="123"/>
      <c r="J74" s="67"/>
      <c r="K74" s="134"/>
      <c r="L74" s="217"/>
      <c r="M74" s="67"/>
      <c r="N74" s="67"/>
      <c r="O74" s="134"/>
      <c r="P74" s="217"/>
      <c r="Q74" s="67"/>
      <c r="R74" s="67"/>
    </row>
    <row r="75" spans="1:18">
      <c r="A75" s="125" t="s">
        <v>216</v>
      </c>
      <c r="B75">
        <f>ROUND((C20+C40)/(Personalikulud!$B$19+Personalikulud!$B$39),2)</f>
        <v>171.03</v>
      </c>
      <c r="I75" s="123"/>
      <c r="J75" s="67"/>
      <c r="K75" s="134"/>
      <c r="L75" s="217"/>
      <c r="M75" s="67"/>
      <c r="N75" s="67"/>
      <c r="O75" s="134"/>
      <c r="P75" s="217"/>
      <c r="Q75" s="67"/>
      <c r="R75" s="67"/>
    </row>
    <row r="76" spans="1:18">
      <c r="A76" s="125" t="s">
        <v>218</v>
      </c>
      <c r="B76">
        <f>ROUND((C43+C22)/(Personalikulud!$B$19+Personalikulud!$B$39),2)</f>
        <v>80.86</v>
      </c>
      <c r="I76" s="123"/>
      <c r="J76" s="67"/>
      <c r="K76" s="195"/>
      <c r="L76" s="67"/>
      <c r="M76" s="67"/>
      <c r="N76" s="67"/>
      <c r="O76" s="134"/>
      <c r="P76" s="217"/>
      <c r="Q76" s="67"/>
      <c r="R76" s="67"/>
    </row>
    <row r="77" spans="1:18">
      <c r="A77" s="125" t="s">
        <v>225</v>
      </c>
      <c r="B77">
        <f>ROUND(C42/Personalikulud!B39,2)</f>
        <v>38.58</v>
      </c>
      <c r="I77" s="123"/>
      <c r="J77" s="67"/>
      <c r="K77" s="134"/>
      <c r="L77" s="67"/>
      <c r="M77" s="67"/>
      <c r="N77" s="67"/>
      <c r="O77" s="195"/>
      <c r="P77" s="67"/>
      <c r="Q77" s="67"/>
      <c r="R77" s="67"/>
    </row>
    <row r="78" spans="1:18">
      <c r="A78" s="125" t="s">
        <v>224</v>
      </c>
      <c r="B78">
        <f>ROUND((C49+C28)/(Personalikulud!$B$19+Personalikulud!$B$39),2)</f>
        <v>1.34</v>
      </c>
      <c r="I78" s="123"/>
      <c r="J78" s="67"/>
      <c r="K78" s="67"/>
      <c r="L78" s="67"/>
      <c r="M78" s="67"/>
      <c r="N78" s="67"/>
      <c r="O78" s="134"/>
      <c r="P78" s="67"/>
      <c r="Q78" s="67"/>
      <c r="R78" s="67"/>
    </row>
    <row r="79" spans="1:18">
      <c r="I79" s="123"/>
      <c r="J79" s="67"/>
      <c r="K79" s="67"/>
      <c r="L79" s="156"/>
      <c r="M79" s="67"/>
      <c r="N79" s="67"/>
      <c r="O79" s="156"/>
      <c r="P79" s="67"/>
      <c r="Q79" s="67"/>
      <c r="R79" s="67"/>
    </row>
    <row r="80" spans="1:18" ht="15" thickBot="1">
      <c r="A80" s="120" t="s">
        <v>227</v>
      </c>
      <c r="B80" s="120" t="s">
        <v>229</v>
      </c>
      <c r="C80" s="120"/>
      <c r="I80" s="123"/>
      <c r="J80" s="67"/>
      <c r="K80" s="67"/>
      <c r="L80" s="156"/>
      <c r="M80" s="67"/>
      <c r="N80" s="67"/>
      <c r="O80" s="156"/>
      <c r="P80" s="67"/>
      <c r="Q80" s="67"/>
      <c r="R80" s="67"/>
    </row>
    <row r="81" spans="1:18" ht="15" thickTop="1">
      <c r="A81" s="128" t="s">
        <v>220</v>
      </c>
      <c r="B81">
        <f>ROUND((C45+C24)/275,2)</f>
        <v>253.51</v>
      </c>
      <c r="I81" s="123"/>
      <c r="J81" s="67"/>
      <c r="K81" s="67"/>
      <c r="L81" s="156"/>
      <c r="M81" s="67"/>
      <c r="N81" s="67"/>
      <c r="O81" s="156"/>
      <c r="P81" s="67"/>
      <c r="Q81" s="67"/>
      <c r="R81" s="67"/>
    </row>
    <row r="82" spans="1:18">
      <c r="A82" s="125" t="s">
        <v>221</v>
      </c>
      <c r="B82">
        <f>ROUND((C46+C25)/275,2)</f>
        <v>11.97</v>
      </c>
      <c r="I82" s="123"/>
      <c r="J82" s="67"/>
      <c r="K82" s="67"/>
      <c r="L82" s="67"/>
      <c r="M82" s="67"/>
      <c r="N82" s="67"/>
      <c r="O82" s="156"/>
      <c r="P82" s="67"/>
      <c r="Q82" s="67"/>
      <c r="R82" s="67"/>
    </row>
    <row r="83" spans="1:18">
      <c r="A83" s="125" t="s">
        <v>222</v>
      </c>
      <c r="B83">
        <f>ROUND((C47+C26)/275,2)</f>
        <v>56.87</v>
      </c>
      <c r="I83" s="123"/>
      <c r="J83" s="67"/>
      <c r="K83" s="67"/>
      <c r="L83" s="67"/>
      <c r="M83" s="67"/>
      <c r="N83" s="67"/>
      <c r="O83" s="156"/>
      <c r="P83" s="67"/>
      <c r="Q83" s="67"/>
      <c r="R83" s="67"/>
    </row>
    <row r="84" spans="1:18">
      <c r="B84" s="202">
        <v>1.2</v>
      </c>
      <c r="I84" s="123"/>
      <c r="J84" s="67"/>
      <c r="K84" s="67"/>
      <c r="L84" s="67"/>
      <c r="M84" s="67"/>
      <c r="N84" s="67"/>
      <c r="O84" s="156"/>
      <c r="P84" s="67"/>
      <c r="Q84" s="67"/>
      <c r="R84" s="67"/>
    </row>
    <row r="85" spans="1:18" ht="15" thickBot="1">
      <c r="A85" s="120" t="s">
        <v>198</v>
      </c>
      <c r="B85" s="120" t="s">
        <v>207</v>
      </c>
      <c r="C85" s="120" t="s">
        <v>209</v>
      </c>
      <c r="D85" s="120" t="s">
        <v>208</v>
      </c>
      <c r="J85" s="218"/>
      <c r="K85" s="67"/>
      <c r="L85" s="67"/>
      <c r="M85" s="67"/>
      <c r="N85" s="67"/>
      <c r="O85" s="67"/>
      <c r="P85" s="156"/>
      <c r="Q85" s="67"/>
      <c r="R85" s="67"/>
    </row>
    <row r="86" spans="1:18" ht="15" thickTop="1">
      <c r="A86" s="128" t="s">
        <v>199</v>
      </c>
      <c r="B86">
        <v>650</v>
      </c>
      <c r="C86">
        <f t="shared" ref="C86:C91" si="20">B86*$B$84</f>
        <v>780</v>
      </c>
      <c r="D86">
        <v>2</v>
      </c>
      <c r="J86" s="123"/>
      <c r="P86" s="156"/>
    </row>
    <row r="87" spans="1:18">
      <c r="A87" s="125" t="s">
        <v>200</v>
      </c>
      <c r="B87">
        <v>450</v>
      </c>
      <c r="C87">
        <f t="shared" si="20"/>
        <v>540</v>
      </c>
      <c r="D87">
        <v>1</v>
      </c>
      <c r="J87" s="123"/>
      <c r="P87" s="156"/>
    </row>
    <row r="88" spans="1:18">
      <c r="A88" s="125" t="s">
        <v>201</v>
      </c>
      <c r="B88">
        <v>100</v>
      </c>
      <c r="C88">
        <f t="shared" si="20"/>
        <v>120</v>
      </c>
      <c r="D88">
        <v>4</v>
      </c>
      <c r="J88" s="123"/>
      <c r="P88" s="156"/>
    </row>
    <row r="89" spans="1:18">
      <c r="A89" s="125" t="s">
        <v>202</v>
      </c>
      <c r="B89">
        <v>30</v>
      </c>
      <c r="C89">
        <f t="shared" si="20"/>
        <v>36</v>
      </c>
      <c r="D89">
        <v>12</v>
      </c>
      <c r="J89" s="123"/>
      <c r="P89" s="156"/>
    </row>
    <row r="90" spans="1:18">
      <c r="A90" s="125" t="s">
        <v>203</v>
      </c>
      <c r="B90">
        <v>70</v>
      </c>
      <c r="C90">
        <f t="shared" si="20"/>
        <v>84</v>
      </c>
      <c r="D90">
        <v>12</v>
      </c>
      <c r="J90" s="123"/>
      <c r="P90" s="156"/>
    </row>
    <row r="91" spans="1:18">
      <c r="A91" s="125" t="s">
        <v>186</v>
      </c>
      <c r="B91">
        <v>83.34</v>
      </c>
      <c r="C91" s="63">
        <f t="shared" si="20"/>
        <v>100.008</v>
      </c>
      <c r="D91">
        <v>24</v>
      </c>
      <c r="J91" s="123"/>
      <c r="P91" s="156"/>
    </row>
    <row r="92" spans="1:18">
      <c r="B92" s="202">
        <v>1.3380000000000001</v>
      </c>
      <c r="I92" s="123"/>
      <c r="O92" s="156"/>
    </row>
    <row r="93" spans="1:18" ht="15" thickBot="1">
      <c r="A93" s="120" t="s">
        <v>204</v>
      </c>
      <c r="B93" s="120" t="s">
        <v>210</v>
      </c>
      <c r="C93" s="120" t="s">
        <v>211</v>
      </c>
      <c r="D93" s="120" t="s">
        <v>212</v>
      </c>
      <c r="E93" s="120" t="s">
        <v>213</v>
      </c>
      <c r="I93" s="123"/>
      <c r="O93" s="156"/>
    </row>
    <row r="94" spans="1:18" ht="15" thickTop="1">
      <c r="A94" s="125" t="s">
        <v>205</v>
      </c>
      <c r="B94">
        <v>0.2</v>
      </c>
      <c r="C94">
        <v>900</v>
      </c>
      <c r="D94">
        <f>B94*C94*$B$92</f>
        <v>240.84</v>
      </c>
      <c r="E94">
        <f>D94*$B$64</f>
        <v>2890.08</v>
      </c>
      <c r="I94" s="123"/>
      <c r="O94" s="156"/>
    </row>
    <row r="95" spans="1:18">
      <c r="A95" s="125" t="s">
        <v>206</v>
      </c>
      <c r="B95">
        <v>0.2</v>
      </c>
      <c r="C95">
        <v>850</v>
      </c>
      <c r="D95">
        <f>B95*C95*$B$92</f>
        <v>227.46</v>
      </c>
      <c r="E95">
        <f>D95*$B$64</f>
        <v>2729.52</v>
      </c>
      <c r="I95" s="123"/>
      <c r="O95" s="156"/>
    </row>
    <row r="96" spans="1:18">
      <c r="I96" s="123"/>
      <c r="O96" s="156"/>
    </row>
    <row r="97" spans="1:29">
      <c r="I97" s="123"/>
      <c r="O97" s="156"/>
    </row>
    <row r="98" spans="1:29">
      <c r="I98" s="123"/>
      <c r="O98" s="156"/>
    </row>
    <row r="99" spans="1:29">
      <c r="F99" s="123"/>
      <c r="G99" s="123"/>
      <c r="I99" s="123"/>
    </row>
    <row r="100" spans="1:29" s="113" customFormat="1" ht="15" thickBot="1">
      <c r="A100" s="120"/>
      <c r="B100" s="120">
        <v>2017</v>
      </c>
      <c r="C100" s="120">
        <f>B100+1</f>
        <v>2018</v>
      </c>
      <c r="D100" s="120">
        <f t="shared" ref="D100" si="21">C100+1</f>
        <v>2019</v>
      </c>
      <c r="E100" s="120">
        <f t="shared" ref="E100" si="22">D100+1</f>
        <v>2020</v>
      </c>
      <c r="F100" s="120">
        <f t="shared" ref="F100" si="23">E100+1</f>
        <v>2021</v>
      </c>
      <c r="G100" s="120">
        <f t="shared" ref="G100" si="24">F100+1</f>
        <v>2022</v>
      </c>
      <c r="H100" s="120">
        <f t="shared" ref="H100" si="25">G100+1</f>
        <v>2023</v>
      </c>
      <c r="I100" s="120">
        <f t="shared" ref="I100" si="26">H100+1</f>
        <v>2024</v>
      </c>
      <c r="J100" s="120">
        <f t="shared" ref="J100" si="27">I100+1</f>
        <v>2025</v>
      </c>
      <c r="K100" s="120">
        <f t="shared" ref="K100" si="28">J100+1</f>
        <v>2026</v>
      </c>
      <c r="L100" s="120">
        <f t="shared" ref="L100" si="29">K100+1</f>
        <v>2027</v>
      </c>
      <c r="M100" s="120">
        <f t="shared" ref="M100" si="30">L100+1</f>
        <v>2028</v>
      </c>
      <c r="N100" s="120">
        <f t="shared" ref="N100" si="31">M100+1</f>
        <v>2029</v>
      </c>
      <c r="O100" s="120">
        <f t="shared" ref="O100" si="32">N100+1</f>
        <v>2030</v>
      </c>
      <c r="P100" s="120">
        <f t="shared" ref="P100" si="33">O100+1</f>
        <v>2031</v>
      </c>
      <c r="Q100" s="120">
        <f t="shared" ref="Q100" si="34">P100+1</f>
        <v>2032</v>
      </c>
      <c r="R100" s="120">
        <f t="shared" ref="R100" si="35">Q100+1</f>
        <v>2033</v>
      </c>
      <c r="S100" s="120">
        <f t="shared" ref="S100" si="36">R100+1</f>
        <v>2034</v>
      </c>
      <c r="T100" s="120">
        <f t="shared" ref="T100" si="37">S100+1</f>
        <v>2035</v>
      </c>
      <c r="U100" s="120">
        <f t="shared" ref="U100" si="38">T100+1</f>
        <v>2036</v>
      </c>
      <c r="V100" s="120">
        <f t="shared" ref="V100" si="39">U100+1</f>
        <v>2037</v>
      </c>
      <c r="W100" s="120">
        <f t="shared" ref="W100" si="40">V100+1</f>
        <v>2038</v>
      </c>
      <c r="X100" s="120">
        <f t="shared" ref="X100" si="41">W100+1</f>
        <v>2039</v>
      </c>
      <c r="Y100" s="120">
        <f t="shared" ref="Y100" si="42">X100+1</f>
        <v>2040</v>
      </c>
      <c r="Z100" s="120">
        <f t="shared" ref="Z100" si="43">Y100+1</f>
        <v>2041</v>
      </c>
      <c r="AA100" s="120">
        <f t="shared" ref="AA100" si="44">Z100+1</f>
        <v>2042</v>
      </c>
      <c r="AB100" s="120">
        <f t="shared" ref="AB100" si="45">AA100+1</f>
        <v>2043</v>
      </c>
      <c r="AC100" s="120">
        <f t="shared" ref="AC100" si="46">AB100+1</f>
        <v>2044</v>
      </c>
    </row>
    <row r="101" spans="1:29" s="155" customFormat="1" ht="15" thickTop="1">
      <c r="A101" s="153" t="s">
        <v>162</v>
      </c>
      <c r="B101" s="154">
        <f>Personalikulud!C63</f>
        <v>0</v>
      </c>
      <c r="C101" s="154">
        <f>Personalikulud!D63</f>
        <v>0</v>
      </c>
      <c r="D101" s="154">
        <f>Personalikulud!E63</f>
        <v>0</v>
      </c>
      <c r="E101" s="154">
        <f>Personalikulud!F63</f>
        <v>0</v>
      </c>
      <c r="F101" s="154">
        <f>Personalikulud!G63</f>
        <v>0</v>
      </c>
      <c r="G101" s="154">
        <f>E94+E95</f>
        <v>5619.6</v>
      </c>
      <c r="H101" s="154">
        <f>G101</f>
        <v>5619.6</v>
      </c>
      <c r="I101" s="154">
        <f>H101</f>
        <v>5619.6</v>
      </c>
      <c r="J101" s="154">
        <f>Personalikulud!K63+$I$101</f>
        <v>1158901.6000000001</v>
      </c>
      <c r="K101" s="154">
        <f>Personalikulud!L63+$I$101</f>
        <v>1158901.6000000001</v>
      </c>
      <c r="L101" s="154">
        <f>Personalikulud!M63+$I$101</f>
        <v>1158901.6000000001</v>
      </c>
      <c r="M101" s="154">
        <f>Personalikulud!N63+$I$101</f>
        <v>1158901.6000000001</v>
      </c>
      <c r="N101" s="154">
        <f>Personalikulud!O63+$I$101</f>
        <v>1158901.6000000001</v>
      </c>
      <c r="O101" s="154">
        <f>Personalikulud!P63+$I$101</f>
        <v>1158901.6000000001</v>
      </c>
      <c r="P101" s="154">
        <f>Personalikulud!Q63+$I$101</f>
        <v>1158901.6000000001</v>
      </c>
      <c r="Q101" s="154">
        <f>Personalikulud!R63+$I$101</f>
        <v>1158901.6000000001</v>
      </c>
      <c r="R101" s="154">
        <f>Personalikulud!S63+$I$101</f>
        <v>1158901.6000000001</v>
      </c>
      <c r="S101" s="154">
        <f>Personalikulud!T63+$I$101</f>
        <v>1158901.6000000001</v>
      </c>
      <c r="T101" s="154">
        <f>Personalikulud!U63+$I$101</f>
        <v>1158901.6000000001</v>
      </c>
      <c r="U101" s="154">
        <f>Personalikulud!V63+$I$101</f>
        <v>1158901.6000000001</v>
      </c>
      <c r="V101" s="154">
        <f>Personalikulud!W63+$I$101</f>
        <v>1158901.6000000001</v>
      </c>
      <c r="W101" s="154">
        <f>Personalikulud!X63+$I$101</f>
        <v>1158901.6000000001</v>
      </c>
      <c r="X101" s="154">
        <f>Personalikulud!Y63+$I$101</f>
        <v>1158901.6000000001</v>
      </c>
      <c r="Y101" s="154">
        <f>Personalikulud!Z63+$I$101</f>
        <v>1158901.6000000001</v>
      </c>
      <c r="Z101" s="154">
        <f>Personalikulud!AA63+$I$101</f>
        <v>1158901.6000000001</v>
      </c>
      <c r="AA101" s="154">
        <f>Personalikulud!AB63+$I$101</f>
        <v>1158901.6000000001</v>
      </c>
      <c r="AB101" s="154">
        <f>Personalikulud!AC63+$I$101</f>
        <v>1158901.6000000001</v>
      </c>
      <c r="AC101" s="154">
        <f>Personalikulud!AD63+$I$101</f>
        <v>1158901.6000000001</v>
      </c>
    </row>
    <row r="102" spans="1:29">
      <c r="A102" s="125" t="str">
        <f>A66</f>
        <v>Elektrienergia</v>
      </c>
      <c r="B102" s="134"/>
      <c r="C102" s="134"/>
      <c r="D102" s="134"/>
      <c r="E102" s="134"/>
      <c r="F102" s="134"/>
      <c r="G102" s="134">
        <f>C66*$F$4</f>
        <v>12823.2</v>
      </c>
      <c r="H102" s="134">
        <f>G102</f>
        <v>12823.2</v>
      </c>
      <c r="I102" s="134">
        <f>H102</f>
        <v>12823.2</v>
      </c>
      <c r="J102" s="134">
        <f>(C66*I4)+I102</f>
        <v>20280</v>
      </c>
      <c r="K102" s="134">
        <f>J102</f>
        <v>20280</v>
      </c>
      <c r="L102" s="134">
        <f t="shared" ref="L102:AC121" si="47">K102</f>
        <v>20280</v>
      </c>
      <c r="M102" s="134">
        <f t="shared" si="47"/>
        <v>20280</v>
      </c>
      <c r="N102" s="134">
        <f t="shared" si="47"/>
        <v>20280</v>
      </c>
      <c r="O102" s="134">
        <f t="shared" si="47"/>
        <v>20280</v>
      </c>
      <c r="P102" s="134">
        <f t="shared" si="47"/>
        <v>20280</v>
      </c>
      <c r="Q102" s="134">
        <f t="shared" si="47"/>
        <v>20280</v>
      </c>
      <c r="R102" s="134">
        <f t="shared" si="47"/>
        <v>20280</v>
      </c>
      <c r="S102" s="134">
        <f t="shared" si="47"/>
        <v>20280</v>
      </c>
      <c r="T102" s="134">
        <f t="shared" si="47"/>
        <v>20280</v>
      </c>
      <c r="U102" s="134">
        <f t="shared" si="47"/>
        <v>20280</v>
      </c>
      <c r="V102" s="134">
        <f t="shared" si="47"/>
        <v>20280</v>
      </c>
      <c r="W102" s="134">
        <f t="shared" si="47"/>
        <v>20280</v>
      </c>
      <c r="X102" s="134">
        <f t="shared" si="47"/>
        <v>20280</v>
      </c>
      <c r="Y102" s="134">
        <f t="shared" si="47"/>
        <v>20280</v>
      </c>
      <c r="Z102" s="134">
        <f t="shared" si="47"/>
        <v>20280</v>
      </c>
      <c r="AA102" s="134">
        <f t="shared" si="47"/>
        <v>20280</v>
      </c>
      <c r="AB102" s="134">
        <f t="shared" si="47"/>
        <v>20280</v>
      </c>
      <c r="AC102" s="134">
        <f t="shared" si="47"/>
        <v>20280</v>
      </c>
    </row>
    <row r="103" spans="1:29">
      <c r="A103" s="125" t="str">
        <f>A67</f>
        <v>Küte</v>
      </c>
      <c r="B103" s="134"/>
      <c r="C103" s="134"/>
      <c r="D103" s="134"/>
      <c r="E103" s="134"/>
      <c r="F103" s="134"/>
      <c r="G103" s="134">
        <f>C67*F4</f>
        <v>2466.0000000000005</v>
      </c>
      <c r="H103" s="134">
        <f t="shared" ref="H103:J120" si="48">G103</f>
        <v>2466.0000000000005</v>
      </c>
      <c r="I103" s="134">
        <f t="shared" si="48"/>
        <v>2466.0000000000005</v>
      </c>
      <c r="J103" s="134">
        <f>(C67*I4)+I103</f>
        <v>3900.0000000000009</v>
      </c>
      <c r="K103" s="134">
        <f t="shared" ref="K103:Z120" si="49">J103</f>
        <v>3900.0000000000009</v>
      </c>
      <c r="L103" s="134">
        <f t="shared" si="49"/>
        <v>3900.0000000000009</v>
      </c>
      <c r="M103" s="134">
        <f t="shared" si="49"/>
        <v>3900.0000000000009</v>
      </c>
      <c r="N103" s="134">
        <f t="shared" si="49"/>
        <v>3900.0000000000009</v>
      </c>
      <c r="O103" s="134">
        <f t="shared" si="49"/>
        <v>3900.0000000000009</v>
      </c>
      <c r="P103" s="134">
        <f t="shared" si="49"/>
        <v>3900.0000000000009</v>
      </c>
      <c r="Q103" s="134">
        <f t="shared" si="49"/>
        <v>3900.0000000000009</v>
      </c>
      <c r="R103" s="134">
        <f t="shared" si="49"/>
        <v>3900.0000000000009</v>
      </c>
      <c r="S103" s="134">
        <f t="shared" si="49"/>
        <v>3900.0000000000009</v>
      </c>
      <c r="T103" s="134">
        <f t="shared" si="49"/>
        <v>3900.0000000000009</v>
      </c>
      <c r="U103" s="134">
        <f t="shared" si="49"/>
        <v>3900.0000000000009</v>
      </c>
      <c r="V103" s="134">
        <f t="shared" si="49"/>
        <v>3900.0000000000009</v>
      </c>
      <c r="W103" s="134">
        <f t="shared" si="49"/>
        <v>3900.0000000000009</v>
      </c>
      <c r="X103" s="134">
        <f t="shared" si="49"/>
        <v>3900.0000000000009</v>
      </c>
      <c r="Y103" s="134">
        <f t="shared" si="49"/>
        <v>3900.0000000000009</v>
      </c>
      <c r="Z103" s="134">
        <f t="shared" si="49"/>
        <v>3900.0000000000009</v>
      </c>
      <c r="AA103" s="134">
        <f t="shared" si="47"/>
        <v>3900.0000000000009</v>
      </c>
      <c r="AB103" s="134">
        <f t="shared" si="47"/>
        <v>3900.0000000000009</v>
      </c>
      <c r="AC103" s="134">
        <f t="shared" si="47"/>
        <v>3900.0000000000009</v>
      </c>
    </row>
    <row r="104" spans="1:29">
      <c r="A104" s="125" t="str">
        <f>A68</f>
        <v>Vesi ja kanalisatsioon</v>
      </c>
      <c r="B104" s="134"/>
      <c r="C104" s="134"/>
      <c r="D104" s="134"/>
      <c r="E104" s="134"/>
      <c r="F104" s="134"/>
      <c r="G104" s="134">
        <f>C68*$F$4</f>
        <v>4192.2</v>
      </c>
      <c r="H104" s="134">
        <f>G104</f>
        <v>4192.2</v>
      </c>
      <c r="I104" s="134">
        <f>H104</f>
        <v>4192.2</v>
      </c>
      <c r="J104" s="134">
        <f>(C68*$I$4)+I104</f>
        <v>6630</v>
      </c>
      <c r="K104" s="134">
        <f t="shared" ref="K104:AC115" si="50">J104</f>
        <v>6630</v>
      </c>
      <c r="L104" s="134">
        <f t="shared" si="50"/>
        <v>6630</v>
      </c>
      <c r="M104" s="134">
        <f t="shared" si="50"/>
        <v>6630</v>
      </c>
      <c r="N104" s="134">
        <f t="shared" si="50"/>
        <v>6630</v>
      </c>
      <c r="O104" s="134">
        <f t="shared" si="50"/>
        <v>6630</v>
      </c>
      <c r="P104" s="134">
        <f t="shared" si="50"/>
        <v>6630</v>
      </c>
      <c r="Q104" s="134">
        <f t="shared" si="50"/>
        <v>6630</v>
      </c>
      <c r="R104" s="134">
        <f t="shared" si="50"/>
        <v>6630</v>
      </c>
      <c r="S104" s="134">
        <f t="shared" si="50"/>
        <v>6630</v>
      </c>
      <c r="T104" s="134">
        <f t="shared" si="50"/>
        <v>6630</v>
      </c>
      <c r="U104" s="134">
        <f t="shared" si="50"/>
        <v>6630</v>
      </c>
      <c r="V104" s="134">
        <f t="shared" si="50"/>
        <v>6630</v>
      </c>
      <c r="W104" s="134">
        <f t="shared" si="50"/>
        <v>6630</v>
      </c>
      <c r="X104" s="134">
        <f t="shared" si="50"/>
        <v>6630</v>
      </c>
      <c r="Y104" s="134">
        <f t="shared" si="50"/>
        <v>6630</v>
      </c>
      <c r="Z104" s="134">
        <f t="shared" si="50"/>
        <v>6630</v>
      </c>
      <c r="AA104" s="134">
        <f t="shared" si="50"/>
        <v>6630</v>
      </c>
      <c r="AB104" s="134">
        <f t="shared" si="50"/>
        <v>6630</v>
      </c>
      <c r="AC104" s="134">
        <f t="shared" si="50"/>
        <v>6630</v>
      </c>
    </row>
    <row r="105" spans="1:29">
      <c r="A105" s="125" t="str">
        <f>A69</f>
        <v>Administreerimiskulud</v>
      </c>
      <c r="B105" s="134"/>
      <c r="C105" s="134"/>
      <c r="D105" s="134"/>
      <c r="E105" s="134"/>
      <c r="F105" s="134"/>
      <c r="G105" s="134">
        <f>C69*$F$4</f>
        <v>1479.6</v>
      </c>
      <c r="H105" s="134">
        <f t="shared" ref="H105:I109" si="51">G105</f>
        <v>1479.6</v>
      </c>
      <c r="I105" s="134">
        <f t="shared" si="51"/>
        <v>1479.6</v>
      </c>
      <c r="J105" s="134">
        <f>(C69*$I$4)+I105</f>
        <v>2340</v>
      </c>
      <c r="K105" s="134">
        <f t="shared" si="50"/>
        <v>2340</v>
      </c>
      <c r="L105" s="134">
        <f t="shared" ref="L105:L115" si="52">K105</f>
        <v>2340</v>
      </c>
      <c r="M105" s="134">
        <f t="shared" ref="M105:M115" si="53">L105</f>
        <v>2340</v>
      </c>
      <c r="N105" s="134">
        <f t="shared" ref="N105:N115" si="54">M105</f>
        <v>2340</v>
      </c>
      <c r="O105" s="134">
        <f t="shared" ref="O105:O115" si="55">N105</f>
        <v>2340</v>
      </c>
      <c r="P105" s="134">
        <f t="shared" ref="P105:P115" si="56">O105</f>
        <v>2340</v>
      </c>
      <c r="Q105" s="134">
        <f t="shared" ref="Q105:Q115" si="57">P105</f>
        <v>2340</v>
      </c>
      <c r="R105" s="134">
        <f t="shared" ref="R105:R115" si="58">Q105</f>
        <v>2340</v>
      </c>
      <c r="S105" s="134">
        <f t="shared" ref="S105:S115" si="59">R105</f>
        <v>2340</v>
      </c>
      <c r="T105" s="134">
        <f t="shared" ref="T105:T115" si="60">S105</f>
        <v>2340</v>
      </c>
      <c r="U105" s="134">
        <f t="shared" ref="U105:U115" si="61">T105</f>
        <v>2340</v>
      </c>
      <c r="V105" s="134">
        <f t="shared" ref="V105:V115" si="62">U105</f>
        <v>2340</v>
      </c>
      <c r="W105" s="134">
        <f t="shared" ref="W105:W115" si="63">V105</f>
        <v>2340</v>
      </c>
      <c r="X105" s="134">
        <f t="shared" ref="X105:X115" si="64">W105</f>
        <v>2340</v>
      </c>
      <c r="Y105" s="134">
        <f t="shared" ref="Y105:Y115" si="65">X105</f>
        <v>2340</v>
      </c>
      <c r="Z105" s="134">
        <f t="shared" ref="Z105:Z115" si="66">Y105</f>
        <v>2340</v>
      </c>
      <c r="AA105" s="134">
        <f t="shared" ref="AA105:AA115" si="67">Z105</f>
        <v>2340</v>
      </c>
      <c r="AB105" s="134">
        <f t="shared" ref="AB105:AB115" si="68">AA105</f>
        <v>2340</v>
      </c>
      <c r="AC105" s="134">
        <f t="shared" ref="AC105:AC115" si="69">AB105</f>
        <v>2340</v>
      </c>
    </row>
    <row r="106" spans="1:29">
      <c r="A106" s="125" t="str">
        <f>A70</f>
        <v>Kinnistute, hoonete ja ruumide ülalpidamiskulud</v>
      </c>
      <c r="B106" s="134"/>
      <c r="C106" s="134"/>
      <c r="D106" s="134"/>
      <c r="E106" s="134"/>
      <c r="F106" s="134"/>
      <c r="G106" s="134">
        <f>C70*$F$4</f>
        <v>12330</v>
      </c>
      <c r="H106" s="134">
        <f t="shared" si="51"/>
        <v>12330</v>
      </c>
      <c r="I106" s="134">
        <f t="shared" si="51"/>
        <v>12330</v>
      </c>
      <c r="J106" s="134">
        <f>(C70*$I$4)+I106</f>
        <v>19500</v>
      </c>
      <c r="K106" s="134">
        <f t="shared" si="50"/>
        <v>19500</v>
      </c>
      <c r="L106" s="134">
        <f t="shared" si="52"/>
        <v>19500</v>
      </c>
      <c r="M106" s="134">
        <f t="shared" si="53"/>
        <v>19500</v>
      </c>
      <c r="N106" s="134">
        <f t="shared" si="54"/>
        <v>19500</v>
      </c>
      <c r="O106" s="134">
        <f t="shared" si="55"/>
        <v>19500</v>
      </c>
      <c r="P106" s="134">
        <f t="shared" si="56"/>
        <v>19500</v>
      </c>
      <c r="Q106" s="134">
        <f t="shared" si="57"/>
        <v>19500</v>
      </c>
      <c r="R106" s="134">
        <f t="shared" si="58"/>
        <v>19500</v>
      </c>
      <c r="S106" s="134">
        <f t="shared" si="59"/>
        <v>19500</v>
      </c>
      <c r="T106" s="134">
        <f t="shared" si="60"/>
        <v>19500</v>
      </c>
      <c r="U106" s="134">
        <f t="shared" si="61"/>
        <v>19500</v>
      </c>
      <c r="V106" s="134">
        <f t="shared" si="62"/>
        <v>19500</v>
      </c>
      <c r="W106" s="134">
        <f t="shared" si="63"/>
        <v>19500</v>
      </c>
      <c r="X106" s="134">
        <f t="shared" si="64"/>
        <v>19500</v>
      </c>
      <c r="Y106" s="134">
        <f t="shared" si="65"/>
        <v>19500</v>
      </c>
      <c r="Z106" s="134">
        <f t="shared" si="66"/>
        <v>19500</v>
      </c>
      <c r="AA106" s="134">
        <f t="shared" si="67"/>
        <v>19500</v>
      </c>
      <c r="AB106" s="134">
        <f t="shared" si="68"/>
        <v>19500</v>
      </c>
      <c r="AC106" s="134">
        <f t="shared" si="69"/>
        <v>19500</v>
      </c>
    </row>
    <row r="107" spans="1:29">
      <c r="A107" s="125" t="str">
        <f>A77</f>
        <v>Sõidukite ülalpidamiskulud</v>
      </c>
      <c r="B107" s="134"/>
      <c r="C107" s="134"/>
      <c r="D107" s="134"/>
      <c r="E107" s="134"/>
      <c r="F107" s="134"/>
      <c r="G107" s="134">
        <f>0</f>
        <v>0</v>
      </c>
      <c r="H107" s="134">
        <f t="shared" si="51"/>
        <v>0</v>
      </c>
      <c r="I107" s="134">
        <f t="shared" si="51"/>
        <v>0</v>
      </c>
      <c r="J107" s="134">
        <f>B77*Personalikulud!C66</f>
        <v>2652.375</v>
      </c>
      <c r="K107" s="134">
        <f t="shared" si="50"/>
        <v>2652.375</v>
      </c>
      <c r="L107" s="134">
        <f t="shared" si="52"/>
        <v>2652.375</v>
      </c>
      <c r="M107" s="134">
        <f t="shared" si="53"/>
        <v>2652.375</v>
      </c>
      <c r="N107" s="134">
        <f t="shared" si="54"/>
        <v>2652.375</v>
      </c>
      <c r="O107" s="134">
        <f t="shared" si="55"/>
        <v>2652.375</v>
      </c>
      <c r="P107" s="134">
        <f t="shared" si="56"/>
        <v>2652.375</v>
      </c>
      <c r="Q107" s="134">
        <f t="shared" si="57"/>
        <v>2652.375</v>
      </c>
      <c r="R107" s="134">
        <f t="shared" si="58"/>
        <v>2652.375</v>
      </c>
      <c r="S107" s="134">
        <f t="shared" si="59"/>
        <v>2652.375</v>
      </c>
      <c r="T107" s="134">
        <f t="shared" si="60"/>
        <v>2652.375</v>
      </c>
      <c r="U107" s="134">
        <f t="shared" si="61"/>
        <v>2652.375</v>
      </c>
      <c r="V107" s="134">
        <f t="shared" si="62"/>
        <v>2652.375</v>
      </c>
      <c r="W107" s="134">
        <f t="shared" si="63"/>
        <v>2652.375</v>
      </c>
      <c r="X107" s="134">
        <f t="shared" si="64"/>
        <v>2652.375</v>
      </c>
      <c r="Y107" s="134">
        <f t="shared" si="65"/>
        <v>2652.375</v>
      </c>
      <c r="Z107" s="134">
        <f t="shared" si="66"/>
        <v>2652.375</v>
      </c>
      <c r="AA107" s="134">
        <f t="shared" si="67"/>
        <v>2652.375</v>
      </c>
      <c r="AB107" s="134">
        <f t="shared" si="68"/>
        <v>2652.375</v>
      </c>
      <c r="AC107" s="134">
        <f t="shared" si="69"/>
        <v>2652.375</v>
      </c>
    </row>
    <row r="108" spans="1:29">
      <c r="A108" s="125" t="str">
        <f>A71</f>
        <v>Inventari majandamiskulu</v>
      </c>
      <c r="B108" s="134"/>
      <c r="C108" s="134"/>
      <c r="D108" s="134"/>
      <c r="E108" s="134"/>
      <c r="F108" s="134"/>
      <c r="G108" s="134">
        <f>C71*$F$4</f>
        <v>7891.2</v>
      </c>
      <c r="H108" s="134">
        <f t="shared" si="51"/>
        <v>7891.2</v>
      </c>
      <c r="I108" s="134">
        <f t="shared" si="51"/>
        <v>7891.2</v>
      </c>
      <c r="J108" s="134">
        <f>(C71*$I$4)+I108</f>
        <v>12480</v>
      </c>
      <c r="K108" s="134">
        <f t="shared" si="50"/>
        <v>12480</v>
      </c>
      <c r="L108" s="134">
        <f t="shared" si="52"/>
        <v>12480</v>
      </c>
      <c r="M108" s="134">
        <f t="shared" si="53"/>
        <v>12480</v>
      </c>
      <c r="N108" s="134">
        <f t="shared" si="54"/>
        <v>12480</v>
      </c>
      <c r="O108" s="134">
        <f t="shared" si="55"/>
        <v>12480</v>
      </c>
      <c r="P108" s="134">
        <f t="shared" si="56"/>
        <v>12480</v>
      </c>
      <c r="Q108" s="134">
        <f t="shared" si="57"/>
        <v>12480</v>
      </c>
      <c r="R108" s="134">
        <f t="shared" si="58"/>
        <v>12480</v>
      </c>
      <c r="S108" s="134">
        <f t="shared" si="59"/>
        <v>12480</v>
      </c>
      <c r="T108" s="134">
        <f t="shared" si="60"/>
        <v>12480</v>
      </c>
      <c r="U108" s="134">
        <f t="shared" si="61"/>
        <v>12480</v>
      </c>
      <c r="V108" s="134">
        <f t="shared" si="62"/>
        <v>12480</v>
      </c>
      <c r="W108" s="134">
        <f t="shared" si="63"/>
        <v>12480</v>
      </c>
      <c r="X108" s="134">
        <f t="shared" si="64"/>
        <v>12480</v>
      </c>
      <c r="Y108" s="134">
        <f t="shared" si="65"/>
        <v>12480</v>
      </c>
      <c r="Z108" s="134">
        <f t="shared" si="66"/>
        <v>12480</v>
      </c>
      <c r="AA108" s="134">
        <f t="shared" si="67"/>
        <v>12480</v>
      </c>
      <c r="AB108" s="134">
        <f t="shared" si="68"/>
        <v>12480</v>
      </c>
      <c r="AC108" s="134">
        <f t="shared" si="69"/>
        <v>12480</v>
      </c>
    </row>
    <row r="109" spans="1:29">
      <c r="A109" s="125" t="str">
        <f>A74</f>
        <v>Lähetuskulud</v>
      </c>
      <c r="B109" s="134"/>
      <c r="C109" s="134"/>
      <c r="D109" s="134"/>
      <c r="E109" s="134"/>
      <c r="F109" s="134"/>
      <c r="G109" s="134">
        <f>G39</f>
        <v>211</v>
      </c>
      <c r="H109" s="134">
        <f t="shared" si="51"/>
        <v>211</v>
      </c>
      <c r="I109" s="134">
        <f t="shared" si="51"/>
        <v>211</v>
      </c>
      <c r="J109" s="134">
        <f>B74*Personalikulud!$C$66</f>
        <v>245.4375</v>
      </c>
      <c r="K109" s="134">
        <f t="shared" si="50"/>
        <v>245.4375</v>
      </c>
      <c r="L109" s="134">
        <f t="shared" si="52"/>
        <v>245.4375</v>
      </c>
      <c r="M109" s="134">
        <f t="shared" si="53"/>
        <v>245.4375</v>
      </c>
      <c r="N109" s="134">
        <f t="shared" si="54"/>
        <v>245.4375</v>
      </c>
      <c r="O109" s="134">
        <f t="shared" si="55"/>
        <v>245.4375</v>
      </c>
      <c r="P109" s="134">
        <f t="shared" si="56"/>
        <v>245.4375</v>
      </c>
      <c r="Q109" s="134">
        <f t="shared" si="57"/>
        <v>245.4375</v>
      </c>
      <c r="R109" s="134">
        <f t="shared" si="58"/>
        <v>245.4375</v>
      </c>
      <c r="S109" s="134">
        <f t="shared" si="59"/>
        <v>245.4375</v>
      </c>
      <c r="T109" s="134">
        <f t="shared" si="60"/>
        <v>245.4375</v>
      </c>
      <c r="U109" s="134">
        <f t="shared" si="61"/>
        <v>245.4375</v>
      </c>
      <c r="V109" s="134">
        <f t="shared" si="62"/>
        <v>245.4375</v>
      </c>
      <c r="W109" s="134">
        <f t="shared" si="63"/>
        <v>245.4375</v>
      </c>
      <c r="X109" s="134">
        <f t="shared" si="64"/>
        <v>245.4375</v>
      </c>
      <c r="Y109" s="134">
        <f t="shared" si="65"/>
        <v>245.4375</v>
      </c>
      <c r="Z109" s="134">
        <f t="shared" si="66"/>
        <v>245.4375</v>
      </c>
      <c r="AA109" s="134">
        <f t="shared" si="67"/>
        <v>245.4375</v>
      </c>
      <c r="AB109" s="134">
        <f t="shared" si="68"/>
        <v>245.4375</v>
      </c>
      <c r="AC109" s="134">
        <f t="shared" si="69"/>
        <v>245.4375</v>
      </c>
    </row>
    <row r="110" spans="1:29">
      <c r="A110" s="125" t="str">
        <f>A75</f>
        <v>Koolituskulud</v>
      </c>
      <c r="B110" s="134"/>
      <c r="C110" s="134"/>
      <c r="D110" s="134"/>
      <c r="E110" s="134"/>
      <c r="F110" s="134"/>
      <c r="G110" s="134">
        <f>G40</f>
        <v>9385</v>
      </c>
      <c r="H110" s="134">
        <f t="shared" ref="H110:I110" si="70">G110</f>
        <v>9385</v>
      </c>
      <c r="I110" s="134">
        <f t="shared" si="70"/>
        <v>9385</v>
      </c>
      <c r="J110" s="134">
        <f>B75*Personalikulud!$C$66</f>
        <v>11758.3125</v>
      </c>
      <c r="K110" s="134">
        <f t="shared" si="50"/>
        <v>11758.3125</v>
      </c>
      <c r="L110" s="134">
        <f t="shared" si="52"/>
        <v>11758.3125</v>
      </c>
      <c r="M110" s="134">
        <f t="shared" si="53"/>
        <v>11758.3125</v>
      </c>
      <c r="N110" s="134">
        <f t="shared" si="54"/>
        <v>11758.3125</v>
      </c>
      <c r="O110" s="134">
        <f t="shared" si="55"/>
        <v>11758.3125</v>
      </c>
      <c r="P110" s="134">
        <f t="shared" si="56"/>
        <v>11758.3125</v>
      </c>
      <c r="Q110" s="134">
        <f t="shared" si="57"/>
        <v>11758.3125</v>
      </c>
      <c r="R110" s="134">
        <f t="shared" si="58"/>
        <v>11758.3125</v>
      </c>
      <c r="S110" s="134">
        <f t="shared" si="59"/>
        <v>11758.3125</v>
      </c>
      <c r="T110" s="134">
        <f t="shared" si="60"/>
        <v>11758.3125</v>
      </c>
      <c r="U110" s="134">
        <f t="shared" si="61"/>
        <v>11758.3125</v>
      </c>
      <c r="V110" s="134">
        <f t="shared" si="62"/>
        <v>11758.3125</v>
      </c>
      <c r="W110" s="134">
        <f t="shared" si="63"/>
        <v>11758.3125</v>
      </c>
      <c r="X110" s="134">
        <f t="shared" si="64"/>
        <v>11758.3125</v>
      </c>
      <c r="Y110" s="134">
        <f t="shared" si="65"/>
        <v>11758.3125</v>
      </c>
      <c r="Z110" s="134">
        <f t="shared" si="66"/>
        <v>11758.3125</v>
      </c>
      <c r="AA110" s="134">
        <f t="shared" si="67"/>
        <v>11758.3125</v>
      </c>
      <c r="AB110" s="134">
        <f t="shared" si="68"/>
        <v>11758.3125</v>
      </c>
      <c r="AC110" s="134">
        <f t="shared" si="69"/>
        <v>11758.3125</v>
      </c>
    </row>
    <row r="111" spans="1:29">
      <c r="A111" s="125" t="str">
        <f>A76</f>
        <v>IKT kulud</v>
      </c>
      <c r="B111" s="134"/>
      <c r="C111" s="134"/>
      <c r="D111" s="134"/>
      <c r="E111" s="134"/>
      <c r="F111" s="134"/>
      <c r="G111" s="134">
        <f>G43</f>
        <v>4738</v>
      </c>
      <c r="H111" s="134">
        <f t="shared" ref="H111:I111" si="71">G111</f>
        <v>4738</v>
      </c>
      <c r="I111" s="134">
        <f t="shared" si="71"/>
        <v>4738</v>
      </c>
      <c r="J111" s="134">
        <f>B76*Personalikulud!$C$66</f>
        <v>5559.125</v>
      </c>
      <c r="K111" s="134">
        <f t="shared" si="50"/>
        <v>5559.125</v>
      </c>
      <c r="L111" s="134">
        <f t="shared" si="52"/>
        <v>5559.125</v>
      </c>
      <c r="M111" s="134">
        <f t="shared" si="53"/>
        <v>5559.125</v>
      </c>
      <c r="N111" s="134">
        <f t="shared" si="54"/>
        <v>5559.125</v>
      </c>
      <c r="O111" s="134">
        <f t="shared" si="55"/>
        <v>5559.125</v>
      </c>
      <c r="P111" s="134">
        <f t="shared" si="56"/>
        <v>5559.125</v>
      </c>
      <c r="Q111" s="134">
        <f t="shared" si="57"/>
        <v>5559.125</v>
      </c>
      <c r="R111" s="134">
        <f t="shared" si="58"/>
        <v>5559.125</v>
      </c>
      <c r="S111" s="134">
        <f t="shared" si="59"/>
        <v>5559.125</v>
      </c>
      <c r="T111" s="134">
        <f t="shared" si="60"/>
        <v>5559.125</v>
      </c>
      <c r="U111" s="134">
        <f t="shared" si="61"/>
        <v>5559.125</v>
      </c>
      <c r="V111" s="134">
        <f t="shared" si="62"/>
        <v>5559.125</v>
      </c>
      <c r="W111" s="134">
        <f t="shared" si="63"/>
        <v>5559.125</v>
      </c>
      <c r="X111" s="134">
        <f t="shared" si="64"/>
        <v>5559.125</v>
      </c>
      <c r="Y111" s="134">
        <f t="shared" si="65"/>
        <v>5559.125</v>
      </c>
      <c r="Z111" s="134">
        <f t="shared" si="66"/>
        <v>5559.125</v>
      </c>
      <c r="AA111" s="134">
        <f t="shared" si="67"/>
        <v>5559.125</v>
      </c>
      <c r="AB111" s="134">
        <f t="shared" si="68"/>
        <v>5559.125</v>
      </c>
      <c r="AC111" s="134">
        <f t="shared" si="69"/>
        <v>5559.125</v>
      </c>
    </row>
    <row r="112" spans="1:29">
      <c r="A112" s="125" t="str">
        <f t="shared" ref="A112" si="72">A78</f>
        <v>Eri- ja vormiriietus</v>
      </c>
      <c r="B112" s="134"/>
      <c r="C112" s="134"/>
      <c r="D112" s="134"/>
      <c r="E112" s="134"/>
      <c r="F112" s="134"/>
      <c r="G112" s="134">
        <f>G49</f>
        <v>59</v>
      </c>
      <c r="H112" s="134">
        <f t="shared" ref="H112:I112" si="73">G112</f>
        <v>59</v>
      </c>
      <c r="I112" s="134">
        <f t="shared" si="73"/>
        <v>59</v>
      </c>
      <c r="J112" s="134">
        <f>B78*Personalikulud!$C$66</f>
        <v>92.125</v>
      </c>
      <c r="K112" s="134">
        <f t="shared" si="50"/>
        <v>92.125</v>
      </c>
      <c r="L112" s="134">
        <f t="shared" si="52"/>
        <v>92.125</v>
      </c>
      <c r="M112" s="134">
        <f t="shared" si="53"/>
        <v>92.125</v>
      </c>
      <c r="N112" s="134">
        <f t="shared" si="54"/>
        <v>92.125</v>
      </c>
      <c r="O112" s="134">
        <f t="shared" si="55"/>
        <v>92.125</v>
      </c>
      <c r="P112" s="134">
        <f t="shared" si="56"/>
        <v>92.125</v>
      </c>
      <c r="Q112" s="134">
        <f t="shared" si="57"/>
        <v>92.125</v>
      </c>
      <c r="R112" s="134">
        <f t="shared" si="58"/>
        <v>92.125</v>
      </c>
      <c r="S112" s="134">
        <f t="shared" si="59"/>
        <v>92.125</v>
      </c>
      <c r="T112" s="134">
        <f t="shared" si="60"/>
        <v>92.125</v>
      </c>
      <c r="U112" s="134">
        <f t="shared" si="61"/>
        <v>92.125</v>
      </c>
      <c r="V112" s="134">
        <f t="shared" si="62"/>
        <v>92.125</v>
      </c>
      <c r="W112" s="134">
        <f t="shared" si="63"/>
        <v>92.125</v>
      </c>
      <c r="X112" s="134">
        <f t="shared" si="64"/>
        <v>92.125</v>
      </c>
      <c r="Y112" s="134">
        <f t="shared" si="65"/>
        <v>92.125</v>
      </c>
      <c r="Z112" s="134">
        <f t="shared" si="66"/>
        <v>92.125</v>
      </c>
      <c r="AA112" s="134">
        <f t="shared" si="67"/>
        <v>92.125</v>
      </c>
      <c r="AB112" s="134">
        <f t="shared" si="68"/>
        <v>92.125</v>
      </c>
      <c r="AC112" s="134">
        <f t="shared" si="69"/>
        <v>92.125</v>
      </c>
    </row>
    <row r="113" spans="1:29">
      <c r="A113" s="125" t="str">
        <f>A81</f>
        <v>Toiduained ja toitlustusteenused</v>
      </c>
      <c r="B113" s="134"/>
      <c r="C113" s="134"/>
      <c r="D113" s="134"/>
      <c r="E113" s="134"/>
      <c r="F113" s="134"/>
      <c r="G113" s="134">
        <f>G45</f>
        <v>45729</v>
      </c>
      <c r="H113" s="134">
        <f t="shared" ref="H113:I113" si="74">G113</f>
        <v>45729</v>
      </c>
      <c r="I113" s="134">
        <f t="shared" si="74"/>
        <v>45729</v>
      </c>
      <c r="J113" s="134">
        <f>B81*$B$124</f>
        <v>69715.25</v>
      </c>
      <c r="K113" s="134">
        <f t="shared" si="50"/>
        <v>69715.25</v>
      </c>
      <c r="L113" s="134">
        <f t="shared" si="52"/>
        <v>69715.25</v>
      </c>
      <c r="M113" s="134">
        <f t="shared" si="53"/>
        <v>69715.25</v>
      </c>
      <c r="N113" s="134">
        <f t="shared" si="54"/>
        <v>69715.25</v>
      </c>
      <c r="O113" s="134">
        <f t="shared" si="55"/>
        <v>69715.25</v>
      </c>
      <c r="P113" s="134">
        <f t="shared" si="56"/>
        <v>69715.25</v>
      </c>
      <c r="Q113" s="134">
        <f t="shared" si="57"/>
        <v>69715.25</v>
      </c>
      <c r="R113" s="134">
        <f t="shared" si="58"/>
        <v>69715.25</v>
      </c>
      <c r="S113" s="134">
        <f t="shared" si="59"/>
        <v>69715.25</v>
      </c>
      <c r="T113" s="134">
        <f t="shared" si="60"/>
        <v>69715.25</v>
      </c>
      <c r="U113" s="134">
        <f t="shared" si="61"/>
        <v>69715.25</v>
      </c>
      <c r="V113" s="134">
        <f t="shared" si="62"/>
        <v>69715.25</v>
      </c>
      <c r="W113" s="134">
        <f t="shared" si="63"/>
        <v>69715.25</v>
      </c>
      <c r="X113" s="134">
        <f t="shared" si="64"/>
        <v>69715.25</v>
      </c>
      <c r="Y113" s="134">
        <f t="shared" si="65"/>
        <v>69715.25</v>
      </c>
      <c r="Z113" s="134">
        <f t="shared" si="66"/>
        <v>69715.25</v>
      </c>
      <c r="AA113" s="134">
        <f t="shared" si="67"/>
        <v>69715.25</v>
      </c>
      <c r="AB113" s="134">
        <f t="shared" si="68"/>
        <v>69715.25</v>
      </c>
      <c r="AC113" s="134">
        <f t="shared" si="69"/>
        <v>69715.25</v>
      </c>
    </row>
    <row r="114" spans="1:29">
      <c r="A114" s="125" t="str">
        <f t="shared" ref="A114:A115" si="75">A82</f>
        <v>Meditsiini- ja hügieenikulud</v>
      </c>
      <c r="B114" s="134"/>
      <c r="C114" s="134"/>
      <c r="D114" s="134"/>
      <c r="E114" s="134"/>
      <c r="F114" s="134"/>
      <c r="G114" s="134">
        <f>G46</f>
        <v>2403</v>
      </c>
      <c r="H114" s="134">
        <f t="shared" ref="H114:I114" si="76">G114</f>
        <v>2403</v>
      </c>
      <c r="I114" s="134">
        <f t="shared" si="76"/>
        <v>2403</v>
      </c>
      <c r="J114" s="134">
        <f t="shared" ref="J114:J115" si="77">B82*$B$124</f>
        <v>3291.75</v>
      </c>
      <c r="K114" s="134">
        <f t="shared" si="50"/>
        <v>3291.75</v>
      </c>
      <c r="L114" s="134">
        <f t="shared" si="52"/>
        <v>3291.75</v>
      </c>
      <c r="M114" s="134">
        <f t="shared" si="53"/>
        <v>3291.75</v>
      </c>
      <c r="N114" s="134">
        <f t="shared" si="54"/>
        <v>3291.75</v>
      </c>
      <c r="O114" s="134">
        <f t="shared" si="55"/>
        <v>3291.75</v>
      </c>
      <c r="P114" s="134">
        <f t="shared" si="56"/>
        <v>3291.75</v>
      </c>
      <c r="Q114" s="134">
        <f t="shared" si="57"/>
        <v>3291.75</v>
      </c>
      <c r="R114" s="134">
        <f t="shared" si="58"/>
        <v>3291.75</v>
      </c>
      <c r="S114" s="134">
        <f t="shared" si="59"/>
        <v>3291.75</v>
      </c>
      <c r="T114" s="134">
        <f t="shared" si="60"/>
        <v>3291.75</v>
      </c>
      <c r="U114" s="134">
        <f t="shared" si="61"/>
        <v>3291.75</v>
      </c>
      <c r="V114" s="134">
        <f t="shared" si="62"/>
        <v>3291.75</v>
      </c>
      <c r="W114" s="134">
        <f t="shared" si="63"/>
        <v>3291.75</v>
      </c>
      <c r="X114" s="134">
        <f t="shared" si="64"/>
        <v>3291.75</v>
      </c>
      <c r="Y114" s="134">
        <f t="shared" si="65"/>
        <v>3291.75</v>
      </c>
      <c r="Z114" s="134">
        <f t="shared" si="66"/>
        <v>3291.75</v>
      </c>
      <c r="AA114" s="134">
        <f t="shared" si="67"/>
        <v>3291.75</v>
      </c>
      <c r="AB114" s="134">
        <f t="shared" si="68"/>
        <v>3291.75</v>
      </c>
      <c r="AC114" s="134">
        <f t="shared" si="69"/>
        <v>3291.75</v>
      </c>
    </row>
    <row r="115" spans="1:29">
      <c r="A115" s="125" t="str">
        <f t="shared" si="75"/>
        <v>Õppevahendite ja koolituskulud</v>
      </c>
      <c r="B115" s="134"/>
      <c r="C115" s="134"/>
      <c r="D115" s="134"/>
      <c r="E115" s="134"/>
      <c r="F115" s="134"/>
      <c r="G115" s="134">
        <f>G47</f>
        <v>9198</v>
      </c>
      <c r="H115" s="134">
        <f t="shared" ref="H115:I115" si="78">G115</f>
        <v>9198</v>
      </c>
      <c r="I115" s="134">
        <f t="shared" si="78"/>
        <v>9198</v>
      </c>
      <c r="J115" s="134">
        <f t="shared" si="77"/>
        <v>15639.25</v>
      </c>
      <c r="K115" s="134">
        <f t="shared" si="50"/>
        <v>15639.25</v>
      </c>
      <c r="L115" s="134">
        <f t="shared" si="52"/>
        <v>15639.25</v>
      </c>
      <c r="M115" s="134">
        <f t="shared" si="53"/>
        <v>15639.25</v>
      </c>
      <c r="N115" s="134">
        <f t="shared" si="54"/>
        <v>15639.25</v>
      </c>
      <c r="O115" s="134">
        <f t="shared" si="55"/>
        <v>15639.25</v>
      </c>
      <c r="P115" s="134">
        <f t="shared" si="56"/>
        <v>15639.25</v>
      </c>
      <c r="Q115" s="134">
        <f t="shared" si="57"/>
        <v>15639.25</v>
      </c>
      <c r="R115" s="134">
        <f t="shared" si="58"/>
        <v>15639.25</v>
      </c>
      <c r="S115" s="134">
        <f t="shared" si="59"/>
        <v>15639.25</v>
      </c>
      <c r="T115" s="134">
        <f t="shared" si="60"/>
        <v>15639.25</v>
      </c>
      <c r="U115" s="134">
        <f t="shared" si="61"/>
        <v>15639.25</v>
      </c>
      <c r="V115" s="134">
        <f t="shared" si="62"/>
        <v>15639.25</v>
      </c>
      <c r="W115" s="134">
        <f t="shared" si="63"/>
        <v>15639.25</v>
      </c>
      <c r="X115" s="134">
        <f t="shared" si="64"/>
        <v>15639.25</v>
      </c>
      <c r="Y115" s="134">
        <f t="shared" si="65"/>
        <v>15639.25</v>
      </c>
      <c r="Z115" s="134">
        <f t="shared" si="66"/>
        <v>15639.25</v>
      </c>
      <c r="AA115" s="134">
        <f t="shared" si="67"/>
        <v>15639.25</v>
      </c>
      <c r="AB115" s="134">
        <f t="shared" si="68"/>
        <v>15639.25</v>
      </c>
      <c r="AC115" s="134">
        <f t="shared" si="69"/>
        <v>15639.25</v>
      </c>
    </row>
    <row r="116" spans="1:29">
      <c r="A116" s="125" t="str">
        <f t="shared" ref="A116:A121" si="79">A86</f>
        <v>Ventilatsioonisüsteemi hooldus</v>
      </c>
      <c r="B116" s="134"/>
      <c r="C116" s="134"/>
      <c r="D116" s="134"/>
      <c r="E116" s="134"/>
      <c r="F116" s="134"/>
      <c r="G116" s="134"/>
      <c r="H116" s="134"/>
      <c r="I116" s="134">
        <f>D86*C86</f>
        <v>1560</v>
      </c>
      <c r="J116" s="134">
        <f>I116</f>
        <v>1560</v>
      </c>
      <c r="K116" s="134">
        <f t="shared" ref="K116:AC118" si="80">J116</f>
        <v>1560</v>
      </c>
      <c r="L116" s="134">
        <f t="shared" si="80"/>
        <v>1560</v>
      </c>
      <c r="M116" s="134">
        <f t="shared" si="80"/>
        <v>1560</v>
      </c>
      <c r="N116" s="134">
        <f t="shared" si="80"/>
        <v>1560</v>
      </c>
      <c r="O116" s="134">
        <f t="shared" si="80"/>
        <v>1560</v>
      </c>
      <c r="P116" s="134">
        <f t="shared" si="80"/>
        <v>1560</v>
      </c>
      <c r="Q116" s="134">
        <f t="shared" si="80"/>
        <v>1560</v>
      </c>
      <c r="R116" s="134">
        <f t="shared" si="80"/>
        <v>1560</v>
      </c>
      <c r="S116" s="134">
        <f t="shared" si="80"/>
        <v>1560</v>
      </c>
      <c r="T116" s="134">
        <f t="shared" si="80"/>
        <v>1560</v>
      </c>
      <c r="U116" s="134">
        <f t="shared" si="80"/>
        <v>1560</v>
      </c>
      <c r="V116" s="134">
        <f t="shared" si="80"/>
        <v>1560</v>
      </c>
      <c r="W116" s="134">
        <f t="shared" si="80"/>
        <v>1560</v>
      </c>
      <c r="X116" s="134">
        <f t="shared" si="80"/>
        <v>1560</v>
      </c>
      <c r="Y116" s="134">
        <f t="shared" si="80"/>
        <v>1560</v>
      </c>
      <c r="Z116" s="134">
        <f t="shared" si="80"/>
        <v>1560</v>
      </c>
      <c r="AA116" s="134">
        <f t="shared" si="47"/>
        <v>1560</v>
      </c>
      <c r="AB116" s="134">
        <f t="shared" si="47"/>
        <v>1560</v>
      </c>
      <c r="AC116" s="134">
        <f t="shared" si="47"/>
        <v>1560</v>
      </c>
    </row>
    <row r="117" spans="1:29">
      <c r="A117" s="125" t="str">
        <f t="shared" si="79"/>
        <v>Maakütte hooldus</v>
      </c>
      <c r="B117" s="134"/>
      <c r="C117" s="134"/>
      <c r="D117" s="134"/>
      <c r="E117" s="134"/>
      <c r="F117" s="134"/>
      <c r="G117" s="134"/>
      <c r="H117" s="134"/>
      <c r="I117" s="134">
        <f>D87*C87</f>
        <v>540</v>
      </c>
      <c r="J117" s="134">
        <f t="shared" ref="J117:Y118" si="81">I117</f>
        <v>540</v>
      </c>
      <c r="K117" s="134">
        <f t="shared" si="81"/>
        <v>540</v>
      </c>
      <c r="L117" s="134">
        <f t="shared" si="81"/>
        <v>540</v>
      </c>
      <c r="M117" s="134">
        <f t="shared" si="81"/>
        <v>540</v>
      </c>
      <c r="N117" s="134">
        <f t="shared" si="81"/>
        <v>540</v>
      </c>
      <c r="O117" s="134">
        <f t="shared" si="81"/>
        <v>540</v>
      </c>
      <c r="P117" s="134">
        <f t="shared" si="81"/>
        <v>540</v>
      </c>
      <c r="Q117" s="134">
        <f t="shared" si="81"/>
        <v>540</v>
      </c>
      <c r="R117" s="134">
        <f t="shared" si="81"/>
        <v>540</v>
      </c>
      <c r="S117" s="134">
        <f t="shared" si="81"/>
        <v>540</v>
      </c>
      <c r="T117" s="134">
        <f t="shared" si="81"/>
        <v>540</v>
      </c>
      <c r="U117" s="134">
        <f t="shared" si="81"/>
        <v>540</v>
      </c>
      <c r="V117" s="134">
        <f t="shared" si="81"/>
        <v>540</v>
      </c>
      <c r="W117" s="134">
        <f t="shared" si="81"/>
        <v>540</v>
      </c>
      <c r="X117" s="134">
        <f t="shared" si="81"/>
        <v>540</v>
      </c>
      <c r="Y117" s="134">
        <f t="shared" si="81"/>
        <v>540</v>
      </c>
      <c r="Z117" s="134">
        <f t="shared" si="80"/>
        <v>540</v>
      </c>
      <c r="AA117" s="134">
        <f t="shared" si="80"/>
        <v>540</v>
      </c>
      <c r="AB117" s="134">
        <f t="shared" si="80"/>
        <v>540</v>
      </c>
      <c r="AC117" s="134">
        <f t="shared" si="80"/>
        <v>540</v>
      </c>
    </row>
    <row r="118" spans="1:29">
      <c r="A118" s="125" t="str">
        <f t="shared" si="79"/>
        <v>ATS hooldus</v>
      </c>
      <c r="B118" s="134"/>
      <c r="C118" s="134"/>
      <c r="D118" s="134"/>
      <c r="E118" s="134"/>
      <c r="F118" s="134"/>
      <c r="G118" s="134"/>
      <c r="H118" s="134"/>
      <c r="I118" s="134">
        <f>D88*C88</f>
        <v>480</v>
      </c>
      <c r="J118" s="134">
        <f t="shared" si="81"/>
        <v>480</v>
      </c>
      <c r="K118" s="134">
        <f t="shared" si="80"/>
        <v>480</v>
      </c>
      <c r="L118" s="134">
        <f t="shared" si="80"/>
        <v>480</v>
      </c>
      <c r="M118" s="134">
        <f t="shared" si="80"/>
        <v>480</v>
      </c>
      <c r="N118" s="134">
        <f t="shared" si="80"/>
        <v>480</v>
      </c>
      <c r="O118" s="134">
        <f t="shared" si="80"/>
        <v>480</v>
      </c>
      <c r="P118" s="134">
        <f t="shared" si="80"/>
        <v>480</v>
      </c>
      <c r="Q118" s="134">
        <f t="shared" si="80"/>
        <v>480</v>
      </c>
      <c r="R118" s="134">
        <f t="shared" si="80"/>
        <v>480</v>
      </c>
      <c r="S118" s="134">
        <f t="shared" si="80"/>
        <v>480</v>
      </c>
      <c r="T118" s="134">
        <f t="shared" si="80"/>
        <v>480</v>
      </c>
      <c r="U118" s="134">
        <f t="shared" si="80"/>
        <v>480</v>
      </c>
      <c r="V118" s="134">
        <f t="shared" si="80"/>
        <v>480</v>
      </c>
      <c r="W118" s="134">
        <f t="shared" si="80"/>
        <v>480</v>
      </c>
      <c r="X118" s="134">
        <f t="shared" si="80"/>
        <v>480</v>
      </c>
      <c r="Y118" s="134">
        <f t="shared" si="80"/>
        <v>480</v>
      </c>
      <c r="Z118" s="134">
        <f t="shared" si="80"/>
        <v>480</v>
      </c>
      <c r="AA118" s="134">
        <f t="shared" si="80"/>
        <v>480</v>
      </c>
      <c r="AB118" s="134">
        <f t="shared" si="80"/>
        <v>480</v>
      </c>
      <c r="AC118" s="134">
        <f t="shared" si="80"/>
        <v>480</v>
      </c>
    </row>
    <row r="119" spans="1:29">
      <c r="A119" s="125" t="str">
        <f t="shared" si="79"/>
        <v>Vakvesüsteemi hooldus</v>
      </c>
      <c r="B119" s="134"/>
      <c r="C119" s="134"/>
      <c r="D119" s="134"/>
      <c r="E119" s="134"/>
      <c r="F119" s="134"/>
      <c r="G119" s="134">
        <f>D89*C89</f>
        <v>432</v>
      </c>
      <c r="H119" s="134">
        <f>G119</f>
        <v>432</v>
      </c>
      <c r="I119" s="134">
        <f>H119</f>
        <v>432</v>
      </c>
      <c r="J119" s="134">
        <f>I119</f>
        <v>432</v>
      </c>
      <c r="K119" s="134">
        <f t="shared" ref="K119:AC119" si="82">J119</f>
        <v>432</v>
      </c>
      <c r="L119" s="134">
        <f t="shared" si="82"/>
        <v>432</v>
      </c>
      <c r="M119" s="134">
        <f t="shared" si="82"/>
        <v>432</v>
      </c>
      <c r="N119" s="134">
        <f t="shared" si="82"/>
        <v>432</v>
      </c>
      <c r="O119" s="134">
        <f t="shared" si="82"/>
        <v>432</v>
      </c>
      <c r="P119" s="134">
        <f t="shared" si="82"/>
        <v>432</v>
      </c>
      <c r="Q119" s="134">
        <f t="shared" si="82"/>
        <v>432</v>
      </c>
      <c r="R119" s="134">
        <f t="shared" si="82"/>
        <v>432</v>
      </c>
      <c r="S119" s="134">
        <f t="shared" si="82"/>
        <v>432</v>
      </c>
      <c r="T119" s="134">
        <f t="shared" si="82"/>
        <v>432</v>
      </c>
      <c r="U119" s="134">
        <f t="shared" si="82"/>
        <v>432</v>
      </c>
      <c r="V119" s="134">
        <f t="shared" si="82"/>
        <v>432</v>
      </c>
      <c r="W119" s="134">
        <f t="shared" si="82"/>
        <v>432</v>
      </c>
      <c r="X119" s="134">
        <f t="shared" si="82"/>
        <v>432</v>
      </c>
      <c r="Y119" s="134">
        <f t="shared" si="82"/>
        <v>432</v>
      </c>
      <c r="Z119" s="134">
        <f t="shared" si="82"/>
        <v>432</v>
      </c>
      <c r="AA119" s="134">
        <f t="shared" si="82"/>
        <v>432</v>
      </c>
      <c r="AB119" s="134">
        <f t="shared" si="82"/>
        <v>432</v>
      </c>
      <c r="AC119" s="134">
        <f t="shared" si="82"/>
        <v>432</v>
      </c>
    </row>
    <row r="120" spans="1:29">
      <c r="A120" s="125" t="str">
        <f t="shared" si="79"/>
        <v>Käidukorralduse hooldus</v>
      </c>
      <c r="B120" s="134"/>
      <c r="C120" s="134"/>
      <c r="D120" s="134"/>
      <c r="E120" s="134"/>
      <c r="F120" s="134"/>
      <c r="G120" s="134">
        <f>D90*C90</f>
        <v>1008</v>
      </c>
      <c r="H120" s="134">
        <f t="shared" si="48"/>
        <v>1008</v>
      </c>
      <c r="I120" s="134">
        <f t="shared" si="48"/>
        <v>1008</v>
      </c>
      <c r="J120" s="134">
        <f t="shared" si="48"/>
        <v>1008</v>
      </c>
      <c r="K120" s="134">
        <f t="shared" si="49"/>
        <v>1008</v>
      </c>
      <c r="L120" s="134">
        <f t="shared" si="47"/>
        <v>1008</v>
      </c>
      <c r="M120" s="134">
        <f t="shared" si="47"/>
        <v>1008</v>
      </c>
      <c r="N120" s="134">
        <f t="shared" si="47"/>
        <v>1008</v>
      </c>
      <c r="O120" s="134">
        <f t="shared" si="47"/>
        <v>1008</v>
      </c>
      <c r="P120" s="134">
        <f t="shared" si="47"/>
        <v>1008</v>
      </c>
      <c r="Q120" s="134">
        <f t="shared" si="47"/>
        <v>1008</v>
      </c>
      <c r="R120" s="134">
        <f t="shared" si="47"/>
        <v>1008</v>
      </c>
      <c r="S120" s="134">
        <f t="shared" si="47"/>
        <v>1008</v>
      </c>
      <c r="T120" s="134">
        <f t="shared" si="47"/>
        <v>1008</v>
      </c>
      <c r="U120" s="134">
        <f t="shared" si="47"/>
        <v>1008</v>
      </c>
      <c r="V120" s="134">
        <f t="shared" si="47"/>
        <v>1008</v>
      </c>
      <c r="W120" s="134">
        <f t="shared" si="47"/>
        <v>1008</v>
      </c>
      <c r="X120" s="134">
        <f t="shared" si="47"/>
        <v>1008</v>
      </c>
      <c r="Y120" s="134">
        <f t="shared" si="47"/>
        <v>1008</v>
      </c>
      <c r="Z120" s="134">
        <f t="shared" si="47"/>
        <v>1008</v>
      </c>
      <c r="AA120" s="134">
        <f t="shared" si="47"/>
        <v>1008</v>
      </c>
      <c r="AB120" s="134">
        <f t="shared" si="47"/>
        <v>1008</v>
      </c>
      <c r="AC120" s="134">
        <f t="shared" si="47"/>
        <v>1008</v>
      </c>
    </row>
    <row r="121" spans="1:29">
      <c r="A121" s="125" t="str">
        <f t="shared" si="79"/>
        <v>Pesupesemisteenus</v>
      </c>
      <c r="B121" s="134"/>
      <c r="C121" s="134"/>
      <c r="D121" s="134"/>
      <c r="E121" s="134"/>
      <c r="F121" s="134"/>
      <c r="G121" s="134">
        <f>D91*C91</f>
        <v>2400.192</v>
      </c>
      <c r="H121" s="134">
        <f>G121</f>
        <v>2400.192</v>
      </c>
      <c r="I121" s="134">
        <f t="shared" ref="I121" si="83">H121</f>
        <v>2400.192</v>
      </c>
      <c r="J121" s="134">
        <f>I121*2</f>
        <v>4800.384</v>
      </c>
      <c r="K121" s="134">
        <f>J121</f>
        <v>4800.384</v>
      </c>
      <c r="L121" s="134">
        <f t="shared" si="47"/>
        <v>4800.384</v>
      </c>
      <c r="M121" s="134">
        <f t="shared" si="47"/>
        <v>4800.384</v>
      </c>
      <c r="N121" s="134">
        <f t="shared" si="47"/>
        <v>4800.384</v>
      </c>
      <c r="O121" s="134">
        <f t="shared" si="47"/>
        <v>4800.384</v>
      </c>
      <c r="P121" s="134">
        <f t="shared" si="47"/>
        <v>4800.384</v>
      </c>
      <c r="Q121" s="134">
        <f t="shared" si="47"/>
        <v>4800.384</v>
      </c>
      <c r="R121" s="134">
        <f t="shared" si="47"/>
        <v>4800.384</v>
      </c>
      <c r="S121" s="134">
        <f t="shared" si="47"/>
        <v>4800.384</v>
      </c>
      <c r="T121" s="134">
        <f t="shared" si="47"/>
        <v>4800.384</v>
      </c>
      <c r="U121" s="134">
        <f t="shared" si="47"/>
        <v>4800.384</v>
      </c>
      <c r="V121" s="134">
        <f t="shared" si="47"/>
        <v>4800.384</v>
      </c>
      <c r="W121" s="134">
        <f t="shared" si="47"/>
        <v>4800.384</v>
      </c>
      <c r="X121" s="134">
        <f t="shared" si="47"/>
        <v>4800.384</v>
      </c>
      <c r="Y121" s="134">
        <f t="shared" si="47"/>
        <v>4800.384</v>
      </c>
      <c r="Z121" s="134">
        <f t="shared" si="47"/>
        <v>4800.384</v>
      </c>
      <c r="AA121" s="134">
        <f t="shared" si="47"/>
        <v>4800.384</v>
      </c>
      <c r="AB121" s="134">
        <f t="shared" si="47"/>
        <v>4800.384</v>
      </c>
      <c r="AC121" s="134">
        <f t="shared" si="47"/>
        <v>4800.384</v>
      </c>
    </row>
    <row r="122" spans="1:29">
      <c r="A122" s="132" t="s">
        <v>112</v>
      </c>
      <c r="B122" s="133">
        <f t="shared" ref="B122:AC122" si="84">SUM(B102:B121)</f>
        <v>0</v>
      </c>
      <c r="C122" s="133">
        <f t="shared" si="84"/>
        <v>0</v>
      </c>
      <c r="D122" s="133">
        <f t="shared" si="84"/>
        <v>0</v>
      </c>
      <c r="E122" s="133">
        <f t="shared" si="84"/>
        <v>0</v>
      </c>
      <c r="F122" s="133">
        <f t="shared" si="84"/>
        <v>0</v>
      </c>
      <c r="G122" s="133">
        <f t="shared" si="84"/>
        <v>116745.39199999999</v>
      </c>
      <c r="H122" s="133">
        <f t="shared" si="84"/>
        <v>116745.39199999999</v>
      </c>
      <c r="I122" s="133">
        <f t="shared" si="84"/>
        <v>119325.39199999999</v>
      </c>
      <c r="J122" s="133">
        <f t="shared" si="84"/>
        <v>182904.00899999999</v>
      </c>
      <c r="K122" s="133">
        <f t="shared" si="84"/>
        <v>182904.00899999999</v>
      </c>
      <c r="L122" s="133">
        <f t="shared" si="84"/>
        <v>182904.00899999999</v>
      </c>
      <c r="M122" s="133">
        <f t="shared" si="84"/>
        <v>182904.00899999999</v>
      </c>
      <c r="N122" s="133">
        <f t="shared" si="84"/>
        <v>182904.00899999999</v>
      </c>
      <c r="O122" s="133">
        <f t="shared" si="84"/>
        <v>182904.00899999999</v>
      </c>
      <c r="P122" s="133">
        <f t="shared" si="84"/>
        <v>182904.00899999999</v>
      </c>
      <c r="Q122" s="133">
        <f t="shared" si="84"/>
        <v>182904.00899999999</v>
      </c>
      <c r="R122" s="133">
        <f t="shared" si="84"/>
        <v>182904.00899999999</v>
      </c>
      <c r="S122" s="133">
        <f t="shared" si="84"/>
        <v>182904.00899999999</v>
      </c>
      <c r="T122" s="133">
        <f t="shared" si="84"/>
        <v>182904.00899999999</v>
      </c>
      <c r="U122" s="133">
        <f t="shared" si="84"/>
        <v>182904.00899999999</v>
      </c>
      <c r="V122" s="133">
        <f t="shared" si="84"/>
        <v>182904.00899999999</v>
      </c>
      <c r="W122" s="133">
        <f t="shared" si="84"/>
        <v>182904.00899999999</v>
      </c>
      <c r="X122" s="133">
        <f t="shared" si="84"/>
        <v>182904.00899999999</v>
      </c>
      <c r="Y122" s="133">
        <f t="shared" si="84"/>
        <v>182904.00899999999</v>
      </c>
      <c r="Z122" s="133">
        <f t="shared" si="84"/>
        <v>182904.00899999999</v>
      </c>
      <c r="AA122" s="133">
        <f t="shared" si="84"/>
        <v>182904.00899999999</v>
      </c>
      <c r="AB122" s="133">
        <f t="shared" si="84"/>
        <v>182904.00899999999</v>
      </c>
      <c r="AC122" s="133">
        <f t="shared" si="84"/>
        <v>182904.00899999999</v>
      </c>
    </row>
    <row r="124" spans="1:29">
      <c r="A124" t="s">
        <v>230</v>
      </c>
      <c r="B124">
        <v>275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6"/>
  <sheetViews>
    <sheetView zoomScale="70" zoomScaleNormal="70" workbookViewId="0">
      <selection activeCell="E8" sqref="E8:I8"/>
    </sheetView>
  </sheetViews>
  <sheetFormatPr defaultRowHeight="14.4"/>
  <cols>
    <col min="1" max="1" width="38.44140625" customWidth="1"/>
    <col min="2" max="2" width="10.6640625" bestFit="1" customWidth="1"/>
    <col min="3" max="4" width="10.109375" bestFit="1" customWidth="1"/>
    <col min="5" max="6" width="9.77734375" bestFit="1" customWidth="1"/>
    <col min="7" max="7" width="5.5546875" bestFit="1" customWidth="1"/>
    <col min="8" max="9" width="9.77734375" bestFit="1" customWidth="1"/>
    <col min="10" max="10" width="8.6640625" customWidth="1"/>
    <col min="21" max="21" width="9.33203125" customWidth="1"/>
    <col min="22" max="22" width="12" bestFit="1" customWidth="1"/>
    <col min="23" max="23" width="10.109375" bestFit="1" customWidth="1"/>
  </cols>
  <sheetData>
    <row r="1" spans="1:29" ht="17.399999999999999">
      <c r="A1" s="48" t="s">
        <v>41</v>
      </c>
      <c r="G1" s="94"/>
    </row>
    <row r="3" spans="1:29" ht="17.399999999999999">
      <c r="A3" s="48" t="s">
        <v>20</v>
      </c>
    </row>
    <row r="4" spans="1:29">
      <c r="A4" s="45"/>
      <c r="C4" s="57"/>
    </row>
    <row r="5" spans="1:29" s="49" customFormat="1" ht="15" thickBot="1">
      <c r="A5" s="163"/>
      <c r="B5" s="164">
        <v>2017</v>
      </c>
      <c r="C5" s="164">
        <f>B5+1</f>
        <v>2018</v>
      </c>
      <c r="D5" s="164">
        <f t="shared" ref="D5:T5" si="0">C5+1</f>
        <v>2019</v>
      </c>
      <c r="E5" s="164">
        <f t="shared" si="0"/>
        <v>2020</v>
      </c>
      <c r="F5" s="164">
        <f t="shared" si="0"/>
        <v>2021</v>
      </c>
      <c r="G5" s="164">
        <f t="shared" si="0"/>
        <v>2022</v>
      </c>
      <c r="H5" s="164">
        <f t="shared" si="0"/>
        <v>2023</v>
      </c>
      <c r="I5" s="164">
        <f t="shared" si="0"/>
        <v>2024</v>
      </c>
      <c r="J5" s="164">
        <f t="shared" si="0"/>
        <v>2025</v>
      </c>
      <c r="K5" s="164">
        <f t="shared" si="0"/>
        <v>2026</v>
      </c>
      <c r="L5" s="164">
        <f t="shared" si="0"/>
        <v>2027</v>
      </c>
      <c r="M5" s="164">
        <f t="shared" si="0"/>
        <v>2028</v>
      </c>
      <c r="N5" s="164">
        <f t="shared" si="0"/>
        <v>2029</v>
      </c>
      <c r="O5" s="164">
        <f t="shared" si="0"/>
        <v>2030</v>
      </c>
      <c r="P5" s="164">
        <f t="shared" si="0"/>
        <v>2031</v>
      </c>
      <c r="Q5" s="164">
        <f t="shared" si="0"/>
        <v>2032</v>
      </c>
      <c r="R5" s="164">
        <f t="shared" si="0"/>
        <v>2033</v>
      </c>
      <c r="S5" s="164">
        <f t="shared" si="0"/>
        <v>2034</v>
      </c>
      <c r="T5" s="164">
        <f t="shared" si="0"/>
        <v>2035</v>
      </c>
      <c r="U5" s="164">
        <f t="shared" ref="U5:AC5" si="1">T5+1</f>
        <v>2036</v>
      </c>
      <c r="V5" s="164">
        <f t="shared" si="1"/>
        <v>2037</v>
      </c>
      <c r="W5" s="164">
        <f t="shared" si="1"/>
        <v>2038</v>
      </c>
      <c r="X5" s="164">
        <f t="shared" si="1"/>
        <v>2039</v>
      </c>
      <c r="Y5" s="164">
        <f t="shared" si="1"/>
        <v>2040</v>
      </c>
      <c r="Z5" s="164">
        <f t="shared" si="1"/>
        <v>2041</v>
      </c>
      <c r="AA5" s="164">
        <f t="shared" si="1"/>
        <v>2042</v>
      </c>
      <c r="AB5" s="164">
        <f t="shared" si="1"/>
        <v>2043</v>
      </c>
      <c r="AC5" s="164">
        <f t="shared" si="1"/>
        <v>2044</v>
      </c>
    </row>
    <row r="6" spans="1:29" s="51" customFormat="1" ht="15" thickTop="1">
      <c r="A6" s="161" t="str">
        <f>Investeeringud!A7</f>
        <v>Koguinvesteering</v>
      </c>
      <c r="B6" s="161">
        <f>Investeeringud!B7</f>
        <v>0</v>
      </c>
      <c r="C6" s="161">
        <f>Investeeringud!C7</f>
        <v>0</v>
      </c>
      <c r="D6" s="161">
        <f>Investeeringud!D7</f>
        <v>0</v>
      </c>
      <c r="E6" s="161">
        <f>Investeeringud!E7</f>
        <v>1567060.7999999998</v>
      </c>
      <c r="F6" s="161">
        <f>Investeeringud!F7</f>
        <v>1667060.7999999998</v>
      </c>
      <c r="G6" s="161">
        <f>Investeeringud!G7</f>
        <v>0</v>
      </c>
      <c r="H6" s="161">
        <f>Investeeringud!H7</f>
        <v>1014680.475</v>
      </c>
      <c r="I6" s="161">
        <f>Investeeringud!I7</f>
        <v>1014680.475</v>
      </c>
      <c r="J6" s="161">
        <f>Investeeringud!J7</f>
        <v>0</v>
      </c>
      <c r="K6" s="161">
        <f>Investeeringud!M7</f>
        <v>0</v>
      </c>
      <c r="L6" s="161">
        <f>Investeeringud!N7</f>
        <v>0</v>
      </c>
      <c r="M6" s="161"/>
      <c r="N6" s="161"/>
      <c r="O6" s="161"/>
      <c r="P6" s="161"/>
      <c r="Q6" s="161"/>
      <c r="R6" s="161"/>
      <c r="S6" s="161"/>
      <c r="T6" s="161"/>
      <c r="U6" s="162"/>
      <c r="V6" s="162"/>
      <c r="W6" s="162"/>
      <c r="X6" s="162"/>
      <c r="Y6" s="162"/>
      <c r="Z6" s="162"/>
      <c r="AA6" s="162"/>
      <c r="AB6" s="162"/>
      <c r="AC6" s="162"/>
    </row>
    <row r="7" spans="1:29" s="51" customFormat="1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3"/>
      <c r="V7" s="53"/>
      <c r="W7" s="53"/>
      <c r="X7" s="53"/>
      <c r="Y7" s="53"/>
      <c r="Z7" s="53"/>
      <c r="AA7" s="53"/>
      <c r="AB7" s="53"/>
      <c r="AC7" s="53"/>
    </row>
    <row r="8" spans="1:29" s="55" customFormat="1" ht="13.2">
      <c r="A8" s="165" t="s">
        <v>22</v>
      </c>
      <c r="B8" s="166">
        <f t="shared" ref="B8:AC8" si="2">SUM(B6:B7)</f>
        <v>0</v>
      </c>
      <c r="C8" s="166">
        <f t="shared" si="2"/>
        <v>0</v>
      </c>
      <c r="D8" s="166">
        <f t="shared" si="2"/>
        <v>0</v>
      </c>
      <c r="E8" s="166">
        <f t="shared" si="2"/>
        <v>1567060.7999999998</v>
      </c>
      <c r="F8" s="166">
        <f t="shared" si="2"/>
        <v>1667060.7999999998</v>
      </c>
      <c r="G8" s="166">
        <f t="shared" si="2"/>
        <v>0</v>
      </c>
      <c r="H8" s="166">
        <f t="shared" si="2"/>
        <v>1014680.475</v>
      </c>
      <c r="I8" s="166">
        <f t="shared" si="2"/>
        <v>1014680.475</v>
      </c>
      <c r="J8" s="166">
        <f t="shared" si="2"/>
        <v>0</v>
      </c>
      <c r="K8" s="166">
        <f t="shared" si="2"/>
        <v>0</v>
      </c>
      <c r="L8" s="166">
        <f t="shared" si="2"/>
        <v>0</v>
      </c>
      <c r="M8" s="166">
        <f t="shared" si="2"/>
        <v>0</v>
      </c>
      <c r="N8" s="166">
        <f t="shared" si="2"/>
        <v>0</v>
      </c>
      <c r="O8" s="166">
        <f t="shared" si="2"/>
        <v>0</v>
      </c>
      <c r="P8" s="166">
        <f t="shared" si="2"/>
        <v>0</v>
      </c>
      <c r="Q8" s="166">
        <f t="shared" si="2"/>
        <v>0</v>
      </c>
      <c r="R8" s="166">
        <f t="shared" si="2"/>
        <v>0</v>
      </c>
      <c r="S8" s="166">
        <f t="shared" si="2"/>
        <v>0</v>
      </c>
      <c r="T8" s="166">
        <f t="shared" si="2"/>
        <v>0</v>
      </c>
      <c r="U8" s="166">
        <f t="shared" si="2"/>
        <v>0</v>
      </c>
      <c r="V8" s="166">
        <f t="shared" si="2"/>
        <v>0</v>
      </c>
      <c r="W8" s="166">
        <f t="shared" si="2"/>
        <v>0</v>
      </c>
      <c r="X8" s="166">
        <f t="shared" si="2"/>
        <v>0</v>
      </c>
      <c r="Y8" s="166">
        <f t="shared" si="2"/>
        <v>0</v>
      </c>
      <c r="Z8" s="166">
        <f t="shared" si="2"/>
        <v>0</v>
      </c>
      <c r="AA8" s="166">
        <f t="shared" si="2"/>
        <v>0</v>
      </c>
      <c r="AB8" s="166">
        <f t="shared" si="2"/>
        <v>0</v>
      </c>
      <c r="AC8" s="166">
        <f t="shared" si="2"/>
        <v>0</v>
      </c>
    </row>
    <row r="9" spans="1:29" s="51" customFormat="1" hidden="1">
      <c r="A9" s="50" t="s">
        <v>72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  <c r="V9" s="53"/>
      <c r="W9" s="53"/>
      <c r="X9" s="53"/>
      <c r="Y9" s="53"/>
      <c r="Z9" s="53"/>
      <c r="AA9" s="53"/>
      <c r="AB9" s="53"/>
      <c r="AC9" s="53"/>
    </row>
    <row r="10" spans="1:29" s="51" customFormat="1" hidden="1">
      <c r="A10" s="50" t="s">
        <v>24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3"/>
      <c r="V10" s="53"/>
      <c r="W10" s="53"/>
      <c r="X10" s="53"/>
      <c r="Y10" s="53"/>
      <c r="Z10" s="53"/>
      <c r="AA10" s="53"/>
      <c r="AB10" s="53"/>
      <c r="AC10" s="53"/>
    </row>
    <row r="11" spans="1:29" s="55" customFormat="1" ht="13.2">
      <c r="A11" s="165" t="s">
        <v>34</v>
      </c>
      <c r="B11" s="166">
        <f>SUM(B8:B10)</f>
        <v>0</v>
      </c>
      <c r="C11" s="166">
        <f t="shared" ref="C11:U11" si="3">SUM(C8:C10)</f>
        <v>0</v>
      </c>
      <c r="D11" s="166">
        <f t="shared" si="3"/>
        <v>0</v>
      </c>
      <c r="E11" s="166">
        <f t="shared" si="3"/>
        <v>1567060.7999999998</v>
      </c>
      <c r="F11" s="166">
        <f t="shared" si="3"/>
        <v>1667060.7999999998</v>
      </c>
      <c r="G11" s="166">
        <f t="shared" si="3"/>
        <v>0</v>
      </c>
      <c r="H11" s="166">
        <f t="shared" si="3"/>
        <v>1014680.475</v>
      </c>
      <c r="I11" s="166">
        <f t="shared" si="3"/>
        <v>1014680.475</v>
      </c>
      <c r="J11" s="166">
        <f t="shared" si="3"/>
        <v>0</v>
      </c>
      <c r="K11" s="166">
        <f t="shared" si="3"/>
        <v>0</v>
      </c>
      <c r="L11" s="166">
        <f t="shared" si="3"/>
        <v>0</v>
      </c>
      <c r="M11" s="166">
        <f t="shared" si="3"/>
        <v>0</v>
      </c>
      <c r="N11" s="166">
        <f t="shared" si="3"/>
        <v>0</v>
      </c>
      <c r="O11" s="166">
        <f t="shared" si="3"/>
        <v>0</v>
      </c>
      <c r="P11" s="166">
        <f t="shared" si="3"/>
        <v>0</v>
      </c>
      <c r="Q11" s="166">
        <f t="shared" si="3"/>
        <v>0</v>
      </c>
      <c r="R11" s="166">
        <f t="shared" si="3"/>
        <v>0</v>
      </c>
      <c r="S11" s="166">
        <f t="shared" si="3"/>
        <v>0</v>
      </c>
      <c r="T11" s="166">
        <f t="shared" si="3"/>
        <v>0</v>
      </c>
      <c r="U11" s="166">
        <f t="shared" si="3"/>
        <v>0</v>
      </c>
      <c r="V11" s="166">
        <f t="shared" ref="V11:AC11" si="4">SUM(V8:V10)</f>
        <v>0</v>
      </c>
      <c r="W11" s="166">
        <f t="shared" si="4"/>
        <v>0</v>
      </c>
      <c r="X11" s="166">
        <f t="shared" si="4"/>
        <v>0</v>
      </c>
      <c r="Y11" s="166">
        <f t="shared" si="4"/>
        <v>0</v>
      </c>
      <c r="Z11" s="166">
        <f t="shared" si="4"/>
        <v>0</v>
      </c>
      <c r="AA11" s="166">
        <f t="shared" si="4"/>
        <v>0</v>
      </c>
      <c r="AB11" s="166">
        <f t="shared" si="4"/>
        <v>0</v>
      </c>
      <c r="AC11" s="166">
        <f t="shared" si="4"/>
        <v>0</v>
      </c>
    </row>
    <row r="12" spans="1:29">
      <c r="A12" s="45"/>
      <c r="C12" s="57"/>
    </row>
    <row r="13" spans="1:29" s="56" customFormat="1" ht="13.2">
      <c r="A13" s="167" t="s">
        <v>25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</row>
    <row r="14" spans="1:29" ht="28.8">
      <c r="A14" s="60" t="s">
        <v>80</v>
      </c>
      <c r="B14" s="54">
        <f>NPV(4%,B8:AC8)</f>
        <v>4222223.451524416</v>
      </c>
    </row>
    <row r="15" spans="1:29">
      <c r="A15" s="60" t="s">
        <v>21</v>
      </c>
      <c r="B15" s="54">
        <f>ABS(NPV(4%,B10:AC10))</f>
        <v>0</v>
      </c>
      <c r="C15" s="57"/>
    </row>
    <row r="16" spans="1:29">
      <c r="A16" s="50" t="s">
        <v>73</v>
      </c>
      <c r="B16" s="54">
        <f>NPV(4%,B9:AC9)</f>
        <v>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C48"/>
  <sheetViews>
    <sheetView tabSelected="1" topLeftCell="A13" zoomScale="60" zoomScaleNormal="60" workbookViewId="0">
      <selection activeCell="K49" sqref="K49"/>
    </sheetView>
  </sheetViews>
  <sheetFormatPr defaultRowHeight="14.4"/>
  <cols>
    <col min="1" max="1" width="37.5546875" customWidth="1"/>
    <col min="2" max="2" width="10.5546875" bestFit="1" customWidth="1"/>
    <col min="3" max="29" width="9.77734375" bestFit="1" customWidth="1"/>
  </cols>
  <sheetData>
    <row r="2" spans="1:29" ht="17.399999999999999">
      <c r="A2" s="62" t="s">
        <v>40</v>
      </c>
    </row>
    <row r="4" spans="1:29" ht="17.399999999999999">
      <c r="A4" s="62" t="s">
        <v>31</v>
      </c>
      <c r="B4" s="40"/>
      <c r="C4" s="39"/>
      <c r="D4" s="39"/>
      <c r="E4" s="39"/>
      <c r="F4" s="39"/>
      <c r="L4" s="63"/>
      <c r="M4" s="57"/>
    </row>
    <row r="5" spans="1:29" s="49" customFormat="1" ht="15" thickBot="1">
      <c r="A5" s="163"/>
      <c r="B5" s="164">
        <f>' Tabel 1 '!B5</f>
        <v>2017</v>
      </c>
      <c r="C5" s="164">
        <f>B5+1</f>
        <v>2018</v>
      </c>
      <c r="D5" s="164">
        <f t="shared" ref="D5:AC5" si="0">C5+1</f>
        <v>2019</v>
      </c>
      <c r="E5" s="164">
        <f t="shared" si="0"/>
        <v>2020</v>
      </c>
      <c r="F5" s="164">
        <f t="shared" si="0"/>
        <v>2021</v>
      </c>
      <c r="G5" s="164">
        <f t="shared" si="0"/>
        <v>2022</v>
      </c>
      <c r="H5" s="164">
        <f t="shared" si="0"/>
        <v>2023</v>
      </c>
      <c r="I5" s="164">
        <f t="shared" si="0"/>
        <v>2024</v>
      </c>
      <c r="J5" s="164">
        <f t="shared" si="0"/>
        <v>2025</v>
      </c>
      <c r="K5" s="164">
        <f t="shared" si="0"/>
        <v>2026</v>
      </c>
      <c r="L5" s="164">
        <f t="shared" si="0"/>
        <v>2027</v>
      </c>
      <c r="M5" s="164">
        <f t="shared" si="0"/>
        <v>2028</v>
      </c>
      <c r="N5" s="164">
        <f t="shared" si="0"/>
        <v>2029</v>
      </c>
      <c r="O5" s="164">
        <f t="shared" si="0"/>
        <v>2030</v>
      </c>
      <c r="P5" s="164">
        <f t="shared" si="0"/>
        <v>2031</v>
      </c>
      <c r="Q5" s="164">
        <f t="shared" si="0"/>
        <v>2032</v>
      </c>
      <c r="R5" s="164">
        <f t="shared" si="0"/>
        <v>2033</v>
      </c>
      <c r="S5" s="164">
        <f t="shared" si="0"/>
        <v>2034</v>
      </c>
      <c r="T5" s="164">
        <f t="shared" si="0"/>
        <v>2035</v>
      </c>
      <c r="U5" s="164">
        <f t="shared" si="0"/>
        <v>2036</v>
      </c>
      <c r="V5" s="164">
        <f t="shared" si="0"/>
        <v>2037</v>
      </c>
      <c r="W5" s="164">
        <f t="shared" si="0"/>
        <v>2038</v>
      </c>
      <c r="X5" s="164">
        <f t="shared" si="0"/>
        <v>2039</v>
      </c>
      <c r="Y5" s="164">
        <f t="shared" si="0"/>
        <v>2040</v>
      </c>
      <c r="Z5" s="164">
        <f t="shared" si="0"/>
        <v>2041</v>
      </c>
      <c r="AA5" s="164">
        <f t="shared" si="0"/>
        <v>2042</v>
      </c>
      <c r="AB5" s="164">
        <f t="shared" si="0"/>
        <v>2043</v>
      </c>
      <c r="AC5" s="164">
        <f t="shared" si="0"/>
        <v>2044</v>
      </c>
    </row>
    <row r="6" spans="1:29" s="51" customFormat="1" ht="15" thickTop="1">
      <c r="A6" s="208" t="s">
        <v>32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10"/>
      <c r="AC6" s="171"/>
    </row>
    <row r="7" spans="1:29" s="51" customFormat="1">
      <c r="A7" s="50" t="s">
        <v>102</v>
      </c>
      <c r="B7" s="52">
        <f>B12+B14</f>
        <v>1179623.1099999999</v>
      </c>
      <c r="C7" s="52">
        <f t="shared" ref="C7:AC7" si="1">C12+C14</f>
        <v>1346475</v>
      </c>
      <c r="D7" s="52">
        <f t="shared" si="1"/>
        <v>1476956</v>
      </c>
      <c r="E7" s="52">
        <f t="shared" si="1"/>
        <v>1476956</v>
      </c>
      <c r="F7" s="52">
        <f t="shared" si="1"/>
        <v>1476956</v>
      </c>
      <c r="G7" s="52">
        <f t="shared" si="1"/>
        <v>1476956</v>
      </c>
      <c r="H7" s="52">
        <f t="shared" si="1"/>
        <v>1476956</v>
      </c>
      <c r="I7" s="52">
        <f t="shared" si="1"/>
        <v>1476956</v>
      </c>
      <c r="J7" s="52">
        <f t="shared" si="1"/>
        <v>1476956</v>
      </c>
      <c r="K7" s="52">
        <f t="shared" si="1"/>
        <v>1476956</v>
      </c>
      <c r="L7" s="52">
        <f t="shared" si="1"/>
        <v>1476956</v>
      </c>
      <c r="M7" s="52">
        <f t="shared" si="1"/>
        <v>1476956</v>
      </c>
      <c r="N7" s="52">
        <f t="shared" si="1"/>
        <v>1476956</v>
      </c>
      <c r="O7" s="52">
        <f t="shared" si="1"/>
        <v>1476956</v>
      </c>
      <c r="P7" s="52">
        <f t="shared" si="1"/>
        <v>1476956</v>
      </c>
      <c r="Q7" s="52">
        <f t="shared" si="1"/>
        <v>1476956</v>
      </c>
      <c r="R7" s="52">
        <f t="shared" si="1"/>
        <v>1476956</v>
      </c>
      <c r="S7" s="52">
        <f t="shared" si="1"/>
        <v>1476956</v>
      </c>
      <c r="T7" s="52">
        <f t="shared" si="1"/>
        <v>1476956</v>
      </c>
      <c r="U7" s="52">
        <f t="shared" si="1"/>
        <v>1476956</v>
      </c>
      <c r="V7" s="52">
        <f t="shared" si="1"/>
        <v>1476956</v>
      </c>
      <c r="W7" s="52">
        <f t="shared" si="1"/>
        <v>1476956</v>
      </c>
      <c r="X7" s="52">
        <f t="shared" si="1"/>
        <v>1476956</v>
      </c>
      <c r="Y7" s="52">
        <f t="shared" si="1"/>
        <v>1476956</v>
      </c>
      <c r="Z7" s="52">
        <f t="shared" si="1"/>
        <v>1476956</v>
      </c>
      <c r="AA7" s="52">
        <f t="shared" si="1"/>
        <v>1476956</v>
      </c>
      <c r="AB7" s="52">
        <f t="shared" si="1"/>
        <v>1476956</v>
      </c>
      <c r="AC7" s="52">
        <f t="shared" si="1"/>
        <v>1476956</v>
      </c>
    </row>
    <row r="8" spans="1:29" s="55" customFormat="1" ht="13.8" thickBot="1">
      <c r="A8" s="175" t="s">
        <v>35</v>
      </c>
      <c r="B8" s="176">
        <f>B7</f>
        <v>1179623.1099999999</v>
      </c>
      <c r="C8" s="176">
        <f t="shared" ref="C8:AC8" si="2">C7</f>
        <v>1346475</v>
      </c>
      <c r="D8" s="176">
        <f t="shared" si="2"/>
        <v>1476956</v>
      </c>
      <c r="E8" s="176">
        <f t="shared" si="2"/>
        <v>1476956</v>
      </c>
      <c r="F8" s="176">
        <f t="shared" si="2"/>
        <v>1476956</v>
      </c>
      <c r="G8" s="176">
        <f t="shared" si="2"/>
        <v>1476956</v>
      </c>
      <c r="H8" s="176">
        <f t="shared" si="2"/>
        <v>1476956</v>
      </c>
      <c r="I8" s="176">
        <f t="shared" si="2"/>
        <v>1476956</v>
      </c>
      <c r="J8" s="176">
        <f t="shared" si="2"/>
        <v>1476956</v>
      </c>
      <c r="K8" s="176">
        <f t="shared" si="2"/>
        <v>1476956</v>
      </c>
      <c r="L8" s="176">
        <f t="shared" si="2"/>
        <v>1476956</v>
      </c>
      <c r="M8" s="176">
        <f t="shared" si="2"/>
        <v>1476956</v>
      </c>
      <c r="N8" s="176">
        <f t="shared" si="2"/>
        <v>1476956</v>
      </c>
      <c r="O8" s="176">
        <f t="shared" si="2"/>
        <v>1476956</v>
      </c>
      <c r="P8" s="176">
        <f t="shared" si="2"/>
        <v>1476956</v>
      </c>
      <c r="Q8" s="176">
        <f t="shared" si="2"/>
        <v>1476956</v>
      </c>
      <c r="R8" s="176">
        <f t="shared" si="2"/>
        <v>1476956</v>
      </c>
      <c r="S8" s="176">
        <f t="shared" si="2"/>
        <v>1476956</v>
      </c>
      <c r="T8" s="176">
        <f t="shared" si="2"/>
        <v>1476956</v>
      </c>
      <c r="U8" s="176">
        <f t="shared" si="2"/>
        <v>1476956</v>
      </c>
      <c r="V8" s="176">
        <f t="shared" si="2"/>
        <v>1476956</v>
      </c>
      <c r="W8" s="176">
        <f t="shared" si="2"/>
        <v>1476956</v>
      </c>
      <c r="X8" s="176">
        <f t="shared" si="2"/>
        <v>1476956</v>
      </c>
      <c r="Y8" s="176">
        <f t="shared" si="2"/>
        <v>1476956</v>
      </c>
      <c r="Z8" s="176">
        <f t="shared" si="2"/>
        <v>1476956</v>
      </c>
      <c r="AA8" s="176">
        <f t="shared" si="2"/>
        <v>1476956</v>
      </c>
      <c r="AB8" s="176">
        <f t="shared" si="2"/>
        <v>1476956</v>
      </c>
      <c r="AC8" s="176">
        <f t="shared" si="2"/>
        <v>1476956</v>
      </c>
    </row>
    <row r="9" spans="1:29" s="51" customFormat="1">
      <c r="A9" s="211" t="s">
        <v>33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09"/>
      <c r="AC9" s="64"/>
    </row>
    <row r="10" spans="1:29" s="51" customFormat="1">
      <c r="A10" s="73" t="s">
        <v>101</v>
      </c>
      <c r="B10" s="74">
        <f t="shared" ref="B10:AC10" si="3">SUM(B11:B11)</f>
        <v>223082.11</v>
      </c>
      <c r="C10" s="74">
        <f t="shared" si="3"/>
        <v>234317</v>
      </c>
      <c r="D10" s="74">
        <f t="shared" si="3"/>
        <v>234317</v>
      </c>
      <c r="E10" s="74">
        <f t="shared" si="3"/>
        <v>234317</v>
      </c>
      <c r="F10" s="74">
        <f t="shared" si="3"/>
        <v>234317</v>
      </c>
      <c r="G10" s="74">
        <f t="shared" si="3"/>
        <v>234317</v>
      </c>
      <c r="H10" s="74">
        <f t="shared" si="3"/>
        <v>234317</v>
      </c>
      <c r="I10" s="74">
        <f t="shared" si="3"/>
        <v>234317</v>
      </c>
      <c r="J10" s="74">
        <f t="shared" si="3"/>
        <v>234317</v>
      </c>
      <c r="K10" s="74">
        <f t="shared" si="3"/>
        <v>234317</v>
      </c>
      <c r="L10" s="74">
        <f t="shared" si="3"/>
        <v>234317</v>
      </c>
      <c r="M10" s="74">
        <f t="shared" si="3"/>
        <v>234317</v>
      </c>
      <c r="N10" s="74">
        <f t="shared" si="3"/>
        <v>234317</v>
      </c>
      <c r="O10" s="74">
        <f t="shared" si="3"/>
        <v>234317</v>
      </c>
      <c r="P10" s="74">
        <f t="shared" si="3"/>
        <v>234317</v>
      </c>
      <c r="Q10" s="74">
        <f t="shared" si="3"/>
        <v>234317</v>
      </c>
      <c r="R10" s="74">
        <f t="shared" si="3"/>
        <v>234317</v>
      </c>
      <c r="S10" s="74">
        <f t="shared" si="3"/>
        <v>234317</v>
      </c>
      <c r="T10" s="74">
        <f t="shared" si="3"/>
        <v>234317</v>
      </c>
      <c r="U10" s="74">
        <f t="shared" si="3"/>
        <v>234317</v>
      </c>
      <c r="V10" s="74">
        <f t="shared" si="3"/>
        <v>234317</v>
      </c>
      <c r="W10" s="74">
        <f t="shared" si="3"/>
        <v>234317</v>
      </c>
      <c r="X10" s="74">
        <f t="shared" si="3"/>
        <v>234317</v>
      </c>
      <c r="Y10" s="74">
        <f t="shared" si="3"/>
        <v>234317</v>
      </c>
      <c r="Z10" s="74">
        <f t="shared" si="3"/>
        <v>234317</v>
      </c>
      <c r="AA10" s="74">
        <f t="shared" si="3"/>
        <v>234317</v>
      </c>
      <c r="AB10" s="95">
        <f t="shared" si="3"/>
        <v>234317</v>
      </c>
      <c r="AC10" s="96">
        <f t="shared" si="3"/>
        <v>234317</v>
      </c>
    </row>
    <row r="11" spans="1:29" s="51" customFormat="1">
      <c r="A11" s="50" t="s">
        <v>101</v>
      </c>
      <c r="B11" s="52">
        <f>Eeldused!B57</f>
        <v>223082.11</v>
      </c>
      <c r="C11" s="52">
        <f>Eeldused!C57</f>
        <v>234317</v>
      </c>
      <c r="D11" s="52">
        <f t="shared" ref="D11:AC11" si="4">C11</f>
        <v>234317</v>
      </c>
      <c r="E11" s="52">
        <f t="shared" si="4"/>
        <v>234317</v>
      </c>
      <c r="F11" s="52">
        <f t="shared" si="4"/>
        <v>234317</v>
      </c>
      <c r="G11" s="52">
        <f t="shared" si="4"/>
        <v>234317</v>
      </c>
      <c r="H11" s="52">
        <f t="shared" si="4"/>
        <v>234317</v>
      </c>
      <c r="I11" s="52">
        <f t="shared" si="4"/>
        <v>234317</v>
      </c>
      <c r="J11" s="52">
        <f t="shared" si="4"/>
        <v>234317</v>
      </c>
      <c r="K11" s="52">
        <f t="shared" si="4"/>
        <v>234317</v>
      </c>
      <c r="L11" s="52">
        <f t="shared" si="4"/>
        <v>234317</v>
      </c>
      <c r="M11" s="52">
        <f t="shared" si="4"/>
        <v>234317</v>
      </c>
      <c r="N11" s="52">
        <f t="shared" si="4"/>
        <v>234317</v>
      </c>
      <c r="O11" s="52">
        <f t="shared" si="4"/>
        <v>234317</v>
      </c>
      <c r="P11" s="52">
        <f t="shared" si="4"/>
        <v>234317</v>
      </c>
      <c r="Q11" s="52">
        <f t="shared" si="4"/>
        <v>234317</v>
      </c>
      <c r="R11" s="52">
        <f t="shared" si="4"/>
        <v>234317</v>
      </c>
      <c r="S11" s="52">
        <f t="shared" si="4"/>
        <v>234317</v>
      </c>
      <c r="T11" s="52">
        <f t="shared" si="4"/>
        <v>234317</v>
      </c>
      <c r="U11" s="52">
        <f t="shared" si="4"/>
        <v>234317</v>
      </c>
      <c r="V11" s="52">
        <f t="shared" si="4"/>
        <v>234317</v>
      </c>
      <c r="W11" s="52">
        <f t="shared" si="4"/>
        <v>234317</v>
      </c>
      <c r="X11" s="52">
        <f t="shared" si="4"/>
        <v>234317</v>
      </c>
      <c r="Y11" s="52">
        <f t="shared" si="4"/>
        <v>234317</v>
      </c>
      <c r="Z11" s="52">
        <f t="shared" si="4"/>
        <v>234317</v>
      </c>
      <c r="AA11" s="52">
        <f t="shared" si="4"/>
        <v>234317</v>
      </c>
      <c r="AB11" s="52">
        <f t="shared" si="4"/>
        <v>234317</v>
      </c>
      <c r="AC11" s="52">
        <f t="shared" si="4"/>
        <v>234317</v>
      </c>
    </row>
    <row r="12" spans="1:29" s="55" customFormat="1" ht="13.2">
      <c r="A12" s="165" t="s">
        <v>107</v>
      </c>
      <c r="B12" s="166">
        <f>B10</f>
        <v>223082.11</v>
      </c>
      <c r="C12" s="166">
        <f t="shared" ref="C12:AC12" si="5">C10</f>
        <v>234317</v>
      </c>
      <c r="D12" s="166">
        <f t="shared" si="5"/>
        <v>234317</v>
      </c>
      <c r="E12" s="166">
        <f t="shared" si="5"/>
        <v>234317</v>
      </c>
      <c r="F12" s="166">
        <f t="shared" si="5"/>
        <v>234317</v>
      </c>
      <c r="G12" s="166">
        <f t="shared" si="5"/>
        <v>234317</v>
      </c>
      <c r="H12" s="166">
        <f t="shared" si="5"/>
        <v>234317</v>
      </c>
      <c r="I12" s="166">
        <f t="shared" si="5"/>
        <v>234317</v>
      </c>
      <c r="J12" s="166">
        <f t="shared" si="5"/>
        <v>234317</v>
      </c>
      <c r="K12" s="166">
        <f t="shared" si="5"/>
        <v>234317</v>
      </c>
      <c r="L12" s="166">
        <f t="shared" si="5"/>
        <v>234317</v>
      </c>
      <c r="M12" s="166">
        <f t="shared" si="5"/>
        <v>234317</v>
      </c>
      <c r="N12" s="166">
        <f t="shared" si="5"/>
        <v>234317</v>
      </c>
      <c r="O12" s="166">
        <f t="shared" si="5"/>
        <v>234317</v>
      </c>
      <c r="P12" s="166">
        <f t="shared" si="5"/>
        <v>234317</v>
      </c>
      <c r="Q12" s="166">
        <f t="shared" si="5"/>
        <v>234317</v>
      </c>
      <c r="R12" s="166">
        <f t="shared" si="5"/>
        <v>234317</v>
      </c>
      <c r="S12" s="166">
        <f t="shared" si="5"/>
        <v>234317</v>
      </c>
      <c r="T12" s="166">
        <f t="shared" si="5"/>
        <v>234317</v>
      </c>
      <c r="U12" s="166">
        <f t="shared" si="5"/>
        <v>234317</v>
      </c>
      <c r="V12" s="166">
        <f t="shared" si="5"/>
        <v>234317</v>
      </c>
      <c r="W12" s="166">
        <f t="shared" si="5"/>
        <v>234317</v>
      </c>
      <c r="X12" s="166">
        <f t="shared" si="5"/>
        <v>234317</v>
      </c>
      <c r="Y12" s="166">
        <f t="shared" si="5"/>
        <v>234317</v>
      </c>
      <c r="Z12" s="166">
        <f t="shared" si="5"/>
        <v>234317</v>
      </c>
      <c r="AA12" s="166">
        <f t="shared" si="5"/>
        <v>234317</v>
      </c>
      <c r="AB12" s="166">
        <f t="shared" si="5"/>
        <v>234317</v>
      </c>
      <c r="AC12" s="166">
        <f t="shared" si="5"/>
        <v>234317</v>
      </c>
    </row>
    <row r="13" spans="1:29" s="51" customFormat="1">
      <c r="A13" s="93" t="s">
        <v>103</v>
      </c>
      <c r="B13" s="52">
        <f>Eeldused!B56</f>
        <v>956541</v>
      </c>
      <c r="C13" s="52">
        <f>Eeldused!C56</f>
        <v>1112158</v>
      </c>
      <c r="D13" s="52">
        <f>Eeldused!D56</f>
        <v>1242639</v>
      </c>
      <c r="E13" s="52">
        <f>Eeldused!E56</f>
        <v>1242639</v>
      </c>
      <c r="F13" s="52">
        <f>Eeldused!F56</f>
        <v>1242639</v>
      </c>
      <c r="G13" s="52">
        <f>Eeldused!G56</f>
        <v>1242639</v>
      </c>
      <c r="H13" s="52">
        <f>Eeldused!H56</f>
        <v>1242639</v>
      </c>
      <c r="I13" s="52">
        <f>Eeldused!I56</f>
        <v>1242639</v>
      </c>
      <c r="J13" s="52">
        <f>Eeldused!J56</f>
        <v>1242639</v>
      </c>
      <c r="K13" s="52">
        <f>Eeldused!K56</f>
        <v>1242639</v>
      </c>
      <c r="L13" s="52">
        <f>Eeldused!L56</f>
        <v>1242639</v>
      </c>
      <c r="M13" s="52">
        <f>Eeldused!M56</f>
        <v>1242639</v>
      </c>
      <c r="N13" s="52">
        <f>Eeldused!N56</f>
        <v>1242639</v>
      </c>
      <c r="O13" s="52">
        <f>Eeldused!O56</f>
        <v>1242639</v>
      </c>
      <c r="P13" s="52">
        <f>Eeldused!P56</f>
        <v>1242639</v>
      </c>
      <c r="Q13" s="52">
        <f>Eeldused!Q56</f>
        <v>1242639</v>
      </c>
      <c r="R13" s="52">
        <f>Eeldused!R56</f>
        <v>1242639</v>
      </c>
      <c r="S13" s="52">
        <f>Eeldused!S56</f>
        <v>1242639</v>
      </c>
      <c r="T13" s="52">
        <f>Eeldused!T56</f>
        <v>1242639</v>
      </c>
      <c r="U13" s="52">
        <f>Eeldused!U56</f>
        <v>1242639</v>
      </c>
      <c r="V13" s="52">
        <f>Eeldused!V56</f>
        <v>1242639</v>
      </c>
      <c r="W13" s="52">
        <f>Eeldused!W56</f>
        <v>1242639</v>
      </c>
      <c r="X13" s="52">
        <f>Eeldused!X56</f>
        <v>1242639</v>
      </c>
      <c r="Y13" s="52">
        <f>Eeldused!Y56</f>
        <v>1242639</v>
      </c>
      <c r="Z13" s="52">
        <f>Eeldused!Z56</f>
        <v>1242639</v>
      </c>
      <c r="AA13" s="52">
        <f>Eeldused!AA56</f>
        <v>1242639</v>
      </c>
      <c r="AB13" s="52">
        <f>Eeldused!AB56</f>
        <v>1242639</v>
      </c>
      <c r="AC13" s="52">
        <f>Eeldused!AC56</f>
        <v>1242639</v>
      </c>
    </row>
    <row r="14" spans="1:29" s="55" customFormat="1" ht="13.2">
      <c r="A14" s="165" t="s">
        <v>36</v>
      </c>
      <c r="B14" s="166">
        <f t="shared" ref="B14:AC14" si="6">SUM(B13:B13)</f>
        <v>956541</v>
      </c>
      <c r="C14" s="166">
        <f t="shared" si="6"/>
        <v>1112158</v>
      </c>
      <c r="D14" s="166">
        <f t="shared" si="6"/>
        <v>1242639</v>
      </c>
      <c r="E14" s="166">
        <f t="shared" si="6"/>
        <v>1242639</v>
      </c>
      <c r="F14" s="166">
        <f t="shared" si="6"/>
        <v>1242639</v>
      </c>
      <c r="G14" s="166">
        <f t="shared" si="6"/>
        <v>1242639</v>
      </c>
      <c r="H14" s="166">
        <f t="shared" si="6"/>
        <v>1242639</v>
      </c>
      <c r="I14" s="166">
        <f t="shared" si="6"/>
        <v>1242639</v>
      </c>
      <c r="J14" s="166">
        <f t="shared" si="6"/>
        <v>1242639</v>
      </c>
      <c r="K14" s="166">
        <f t="shared" si="6"/>
        <v>1242639</v>
      </c>
      <c r="L14" s="166">
        <f t="shared" si="6"/>
        <v>1242639</v>
      </c>
      <c r="M14" s="166">
        <f t="shared" si="6"/>
        <v>1242639</v>
      </c>
      <c r="N14" s="166">
        <f t="shared" si="6"/>
        <v>1242639</v>
      </c>
      <c r="O14" s="166">
        <f t="shared" si="6"/>
        <v>1242639</v>
      </c>
      <c r="P14" s="166">
        <f t="shared" si="6"/>
        <v>1242639</v>
      </c>
      <c r="Q14" s="166">
        <f t="shared" si="6"/>
        <v>1242639</v>
      </c>
      <c r="R14" s="166">
        <f t="shared" si="6"/>
        <v>1242639</v>
      </c>
      <c r="S14" s="166">
        <f t="shared" si="6"/>
        <v>1242639</v>
      </c>
      <c r="T14" s="166">
        <f t="shared" si="6"/>
        <v>1242639</v>
      </c>
      <c r="U14" s="166">
        <f t="shared" si="6"/>
        <v>1242639</v>
      </c>
      <c r="V14" s="166">
        <f t="shared" si="6"/>
        <v>1242639</v>
      </c>
      <c r="W14" s="166">
        <f t="shared" si="6"/>
        <v>1242639</v>
      </c>
      <c r="X14" s="166">
        <f t="shared" si="6"/>
        <v>1242639</v>
      </c>
      <c r="Y14" s="166">
        <f t="shared" si="6"/>
        <v>1242639</v>
      </c>
      <c r="Z14" s="166">
        <f t="shared" si="6"/>
        <v>1242639</v>
      </c>
      <c r="AA14" s="166">
        <f t="shared" si="6"/>
        <v>1242639</v>
      </c>
      <c r="AB14" s="166">
        <f t="shared" si="6"/>
        <v>1242639</v>
      </c>
      <c r="AC14" s="166">
        <f t="shared" si="6"/>
        <v>1242639</v>
      </c>
    </row>
    <row r="15" spans="1:29" s="55" customFormat="1" ht="13.2">
      <c r="A15" s="175" t="s">
        <v>37</v>
      </c>
      <c r="B15" s="176">
        <f>B12+B14</f>
        <v>1179623.1099999999</v>
      </c>
      <c r="C15" s="176">
        <f t="shared" ref="C15:AC15" si="7">C12+C14</f>
        <v>1346475</v>
      </c>
      <c r="D15" s="176">
        <f t="shared" si="7"/>
        <v>1476956</v>
      </c>
      <c r="E15" s="176">
        <f t="shared" si="7"/>
        <v>1476956</v>
      </c>
      <c r="F15" s="176">
        <f t="shared" si="7"/>
        <v>1476956</v>
      </c>
      <c r="G15" s="176">
        <f t="shared" si="7"/>
        <v>1476956</v>
      </c>
      <c r="H15" s="176">
        <f t="shared" si="7"/>
        <v>1476956</v>
      </c>
      <c r="I15" s="176">
        <f t="shared" si="7"/>
        <v>1476956</v>
      </c>
      <c r="J15" s="176">
        <f t="shared" si="7"/>
        <v>1476956</v>
      </c>
      <c r="K15" s="176">
        <f t="shared" si="7"/>
        <v>1476956</v>
      </c>
      <c r="L15" s="176">
        <f t="shared" si="7"/>
        <v>1476956</v>
      </c>
      <c r="M15" s="176">
        <f t="shared" si="7"/>
        <v>1476956</v>
      </c>
      <c r="N15" s="176">
        <f t="shared" si="7"/>
        <v>1476956</v>
      </c>
      <c r="O15" s="176">
        <f t="shared" si="7"/>
        <v>1476956</v>
      </c>
      <c r="P15" s="176">
        <f t="shared" si="7"/>
        <v>1476956</v>
      </c>
      <c r="Q15" s="176">
        <f t="shared" si="7"/>
        <v>1476956</v>
      </c>
      <c r="R15" s="176">
        <f t="shared" si="7"/>
        <v>1476956</v>
      </c>
      <c r="S15" s="176">
        <f t="shared" si="7"/>
        <v>1476956</v>
      </c>
      <c r="T15" s="176">
        <f t="shared" si="7"/>
        <v>1476956</v>
      </c>
      <c r="U15" s="176">
        <f t="shared" si="7"/>
        <v>1476956</v>
      </c>
      <c r="V15" s="176">
        <f t="shared" si="7"/>
        <v>1476956</v>
      </c>
      <c r="W15" s="176">
        <f t="shared" si="7"/>
        <v>1476956</v>
      </c>
      <c r="X15" s="176">
        <f t="shared" si="7"/>
        <v>1476956</v>
      </c>
      <c r="Y15" s="176">
        <f t="shared" si="7"/>
        <v>1476956</v>
      </c>
      <c r="Z15" s="176">
        <f t="shared" si="7"/>
        <v>1476956</v>
      </c>
      <c r="AA15" s="176">
        <f t="shared" si="7"/>
        <v>1476956</v>
      </c>
      <c r="AB15" s="176">
        <f t="shared" si="7"/>
        <v>1476956</v>
      </c>
      <c r="AC15" s="176">
        <f t="shared" si="7"/>
        <v>1476956</v>
      </c>
    </row>
    <row r="16" spans="1:29" s="55" customFormat="1" ht="13.2">
      <c r="A16" s="175" t="s">
        <v>38</v>
      </c>
      <c r="B16" s="176">
        <f t="shared" ref="B16:AC16" si="8">B8-B15</f>
        <v>0</v>
      </c>
      <c r="C16" s="176">
        <f t="shared" si="8"/>
        <v>0</v>
      </c>
      <c r="D16" s="176">
        <f t="shared" si="8"/>
        <v>0</v>
      </c>
      <c r="E16" s="176">
        <f t="shared" si="8"/>
        <v>0</v>
      </c>
      <c r="F16" s="176">
        <f t="shared" si="8"/>
        <v>0</v>
      </c>
      <c r="G16" s="176">
        <f t="shared" si="8"/>
        <v>0</v>
      </c>
      <c r="H16" s="176">
        <f t="shared" si="8"/>
        <v>0</v>
      </c>
      <c r="I16" s="176">
        <f t="shared" si="8"/>
        <v>0</v>
      </c>
      <c r="J16" s="176">
        <f t="shared" si="8"/>
        <v>0</v>
      </c>
      <c r="K16" s="176">
        <f t="shared" si="8"/>
        <v>0</v>
      </c>
      <c r="L16" s="176">
        <f t="shared" si="8"/>
        <v>0</v>
      </c>
      <c r="M16" s="176">
        <f t="shared" si="8"/>
        <v>0</v>
      </c>
      <c r="N16" s="176">
        <f t="shared" si="8"/>
        <v>0</v>
      </c>
      <c r="O16" s="176">
        <f t="shared" si="8"/>
        <v>0</v>
      </c>
      <c r="P16" s="176">
        <f t="shared" si="8"/>
        <v>0</v>
      </c>
      <c r="Q16" s="176">
        <f t="shared" si="8"/>
        <v>0</v>
      </c>
      <c r="R16" s="176">
        <f t="shared" si="8"/>
        <v>0</v>
      </c>
      <c r="S16" s="176">
        <f t="shared" si="8"/>
        <v>0</v>
      </c>
      <c r="T16" s="176">
        <f t="shared" si="8"/>
        <v>0</v>
      </c>
      <c r="U16" s="176">
        <f t="shared" si="8"/>
        <v>0</v>
      </c>
      <c r="V16" s="176">
        <f t="shared" si="8"/>
        <v>0</v>
      </c>
      <c r="W16" s="176">
        <f t="shared" si="8"/>
        <v>0</v>
      </c>
      <c r="X16" s="176">
        <f t="shared" si="8"/>
        <v>0</v>
      </c>
      <c r="Y16" s="176">
        <f t="shared" si="8"/>
        <v>0</v>
      </c>
      <c r="Z16" s="176">
        <f t="shared" si="8"/>
        <v>0</v>
      </c>
      <c r="AA16" s="176">
        <f t="shared" si="8"/>
        <v>0</v>
      </c>
      <c r="AB16" s="177">
        <f t="shared" si="8"/>
        <v>0</v>
      </c>
      <c r="AC16" s="178">
        <f t="shared" si="8"/>
        <v>0</v>
      </c>
    </row>
    <row r="17" spans="1:29">
      <c r="A17" s="41"/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9">
      <c r="B18" s="44"/>
      <c r="C18" s="65"/>
      <c r="D18" s="65"/>
      <c r="E18" s="65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65"/>
      <c r="U18" s="65"/>
    </row>
    <row r="19" spans="1:29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1:29" ht="17.399999999999999">
      <c r="A20" s="62" t="s">
        <v>20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spans="1:29" s="49" customFormat="1" ht="15" thickBot="1">
      <c r="A21" s="179"/>
      <c r="B21" s="180">
        <f t="shared" ref="B21:AC21" si="9">B5</f>
        <v>2017</v>
      </c>
      <c r="C21" s="180">
        <f t="shared" si="9"/>
        <v>2018</v>
      </c>
      <c r="D21" s="180">
        <f t="shared" si="9"/>
        <v>2019</v>
      </c>
      <c r="E21" s="180">
        <f t="shared" si="9"/>
        <v>2020</v>
      </c>
      <c r="F21" s="180">
        <f t="shared" si="9"/>
        <v>2021</v>
      </c>
      <c r="G21" s="180">
        <f t="shared" si="9"/>
        <v>2022</v>
      </c>
      <c r="H21" s="180">
        <f t="shared" si="9"/>
        <v>2023</v>
      </c>
      <c r="I21" s="180">
        <f t="shared" si="9"/>
        <v>2024</v>
      </c>
      <c r="J21" s="180">
        <f t="shared" si="9"/>
        <v>2025</v>
      </c>
      <c r="K21" s="180">
        <f t="shared" si="9"/>
        <v>2026</v>
      </c>
      <c r="L21" s="180">
        <f t="shared" si="9"/>
        <v>2027</v>
      </c>
      <c r="M21" s="180">
        <f t="shared" si="9"/>
        <v>2028</v>
      </c>
      <c r="N21" s="180">
        <f t="shared" si="9"/>
        <v>2029</v>
      </c>
      <c r="O21" s="180">
        <f t="shared" si="9"/>
        <v>2030</v>
      </c>
      <c r="P21" s="180">
        <f t="shared" si="9"/>
        <v>2031</v>
      </c>
      <c r="Q21" s="180">
        <f t="shared" si="9"/>
        <v>2032</v>
      </c>
      <c r="R21" s="180">
        <f t="shared" si="9"/>
        <v>2033</v>
      </c>
      <c r="S21" s="180">
        <f t="shared" si="9"/>
        <v>2034</v>
      </c>
      <c r="T21" s="180">
        <f t="shared" si="9"/>
        <v>2035</v>
      </c>
      <c r="U21" s="180">
        <f t="shared" si="9"/>
        <v>2036</v>
      </c>
      <c r="V21" s="180">
        <f t="shared" si="9"/>
        <v>2037</v>
      </c>
      <c r="W21" s="180">
        <f t="shared" si="9"/>
        <v>2038</v>
      </c>
      <c r="X21" s="180">
        <f t="shared" si="9"/>
        <v>2039</v>
      </c>
      <c r="Y21" s="180">
        <f t="shared" si="9"/>
        <v>2040</v>
      </c>
      <c r="Z21" s="180">
        <f t="shared" si="9"/>
        <v>2041</v>
      </c>
      <c r="AA21" s="180">
        <f t="shared" si="9"/>
        <v>2042</v>
      </c>
      <c r="AB21" s="180">
        <f t="shared" si="9"/>
        <v>2043</v>
      </c>
      <c r="AC21" s="180">
        <f t="shared" si="9"/>
        <v>2044</v>
      </c>
    </row>
    <row r="22" spans="1:29" s="51" customFormat="1" ht="15" thickTop="1">
      <c r="A22" s="208" t="s">
        <v>32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10"/>
      <c r="AC22" s="171"/>
    </row>
    <row r="23" spans="1:29" s="51" customFormat="1">
      <c r="A23" s="50" t="str">
        <f t="shared" ref="A23:F23" si="10">A7</f>
        <v>KOVi eraldised</v>
      </c>
      <c r="B23" s="52">
        <f t="shared" si="10"/>
        <v>1179623.1099999999</v>
      </c>
      <c r="C23" s="52">
        <f t="shared" si="10"/>
        <v>1346475</v>
      </c>
      <c r="D23" s="52">
        <f t="shared" si="10"/>
        <v>1476956</v>
      </c>
      <c r="E23" s="52">
        <f t="shared" si="10"/>
        <v>1476956</v>
      </c>
      <c r="F23" s="52">
        <f t="shared" si="10"/>
        <v>1476956</v>
      </c>
      <c r="G23" s="52">
        <f>G28+G30</f>
        <v>1446081.392</v>
      </c>
      <c r="H23" s="52">
        <f t="shared" ref="H23:AC23" si="11">H28+H30</f>
        <v>1446081.392</v>
      </c>
      <c r="I23" s="52">
        <f t="shared" si="11"/>
        <v>1448661.392</v>
      </c>
      <c r="J23" s="52">
        <f t="shared" si="11"/>
        <v>1341805.6090000002</v>
      </c>
      <c r="K23" s="52">
        <f t="shared" si="11"/>
        <v>1341805.6090000002</v>
      </c>
      <c r="L23" s="52">
        <f t="shared" si="11"/>
        <v>1341805.6090000002</v>
      </c>
      <c r="M23" s="52">
        <f t="shared" si="11"/>
        <v>1341805.6090000002</v>
      </c>
      <c r="N23" s="52">
        <f t="shared" si="11"/>
        <v>1341805.6090000002</v>
      </c>
      <c r="O23" s="52">
        <f t="shared" si="11"/>
        <v>1341805.6090000002</v>
      </c>
      <c r="P23" s="52">
        <f t="shared" si="11"/>
        <v>1341805.6090000002</v>
      </c>
      <c r="Q23" s="52">
        <f t="shared" si="11"/>
        <v>1341805.6090000002</v>
      </c>
      <c r="R23" s="52">
        <f t="shared" si="11"/>
        <v>1341805.6090000002</v>
      </c>
      <c r="S23" s="52">
        <f t="shared" si="11"/>
        <v>1341805.6090000002</v>
      </c>
      <c r="T23" s="52">
        <f t="shared" si="11"/>
        <v>1341805.6090000002</v>
      </c>
      <c r="U23" s="52">
        <f t="shared" si="11"/>
        <v>1341805.6090000002</v>
      </c>
      <c r="V23" s="52">
        <f t="shared" si="11"/>
        <v>1341805.6090000002</v>
      </c>
      <c r="W23" s="52">
        <f t="shared" si="11"/>
        <v>1341805.6090000002</v>
      </c>
      <c r="X23" s="52">
        <f t="shared" si="11"/>
        <v>1341805.6090000002</v>
      </c>
      <c r="Y23" s="52">
        <f t="shared" si="11"/>
        <v>1341805.6090000002</v>
      </c>
      <c r="Z23" s="52">
        <f t="shared" si="11"/>
        <v>1341805.6090000002</v>
      </c>
      <c r="AA23" s="52">
        <f t="shared" si="11"/>
        <v>1341805.6090000002</v>
      </c>
      <c r="AB23" s="52">
        <f t="shared" si="11"/>
        <v>1341805.6090000002</v>
      </c>
      <c r="AC23" s="52">
        <f t="shared" si="11"/>
        <v>1341805.6090000002</v>
      </c>
    </row>
    <row r="24" spans="1:29" s="55" customFormat="1" ht="13.8" thickBot="1">
      <c r="A24" s="175" t="str">
        <f>A8</f>
        <v>Tegevustulud kokku</v>
      </c>
      <c r="B24" s="176">
        <f>B23</f>
        <v>1179623.1099999999</v>
      </c>
      <c r="C24" s="176">
        <f t="shared" ref="C24:AC24" si="12">C23</f>
        <v>1346475</v>
      </c>
      <c r="D24" s="176">
        <f t="shared" si="12"/>
        <v>1476956</v>
      </c>
      <c r="E24" s="176">
        <f t="shared" si="12"/>
        <v>1476956</v>
      </c>
      <c r="F24" s="176">
        <f t="shared" si="12"/>
        <v>1476956</v>
      </c>
      <c r="G24" s="176">
        <f t="shared" si="12"/>
        <v>1446081.392</v>
      </c>
      <c r="H24" s="176">
        <f t="shared" si="12"/>
        <v>1446081.392</v>
      </c>
      <c r="I24" s="176">
        <f t="shared" si="12"/>
        <v>1448661.392</v>
      </c>
      <c r="J24" s="176">
        <f t="shared" si="12"/>
        <v>1341805.6090000002</v>
      </c>
      <c r="K24" s="176">
        <f t="shared" si="12"/>
        <v>1341805.6090000002</v>
      </c>
      <c r="L24" s="176">
        <f t="shared" si="12"/>
        <v>1341805.6090000002</v>
      </c>
      <c r="M24" s="176">
        <f t="shared" si="12"/>
        <v>1341805.6090000002</v>
      </c>
      <c r="N24" s="176">
        <f t="shared" si="12"/>
        <v>1341805.6090000002</v>
      </c>
      <c r="O24" s="176">
        <f t="shared" si="12"/>
        <v>1341805.6090000002</v>
      </c>
      <c r="P24" s="176">
        <f t="shared" si="12"/>
        <v>1341805.6090000002</v>
      </c>
      <c r="Q24" s="176">
        <f t="shared" si="12"/>
        <v>1341805.6090000002</v>
      </c>
      <c r="R24" s="176">
        <f t="shared" si="12"/>
        <v>1341805.6090000002</v>
      </c>
      <c r="S24" s="176">
        <f t="shared" si="12"/>
        <v>1341805.6090000002</v>
      </c>
      <c r="T24" s="176">
        <f t="shared" si="12"/>
        <v>1341805.6090000002</v>
      </c>
      <c r="U24" s="176">
        <f t="shared" si="12"/>
        <v>1341805.6090000002</v>
      </c>
      <c r="V24" s="176">
        <f t="shared" si="12"/>
        <v>1341805.6090000002</v>
      </c>
      <c r="W24" s="176">
        <f t="shared" si="12"/>
        <v>1341805.6090000002</v>
      </c>
      <c r="X24" s="176">
        <f t="shared" si="12"/>
        <v>1341805.6090000002</v>
      </c>
      <c r="Y24" s="176">
        <f t="shared" si="12"/>
        <v>1341805.6090000002</v>
      </c>
      <c r="Z24" s="176">
        <f t="shared" si="12"/>
        <v>1341805.6090000002</v>
      </c>
      <c r="AA24" s="176">
        <f t="shared" si="12"/>
        <v>1341805.6090000002</v>
      </c>
      <c r="AB24" s="176">
        <f t="shared" si="12"/>
        <v>1341805.6090000002</v>
      </c>
      <c r="AC24" s="176">
        <f t="shared" si="12"/>
        <v>1341805.6090000002</v>
      </c>
    </row>
    <row r="25" spans="1:29" s="51" customFormat="1">
      <c r="A25" s="211" t="s">
        <v>33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09"/>
      <c r="AC25" s="64"/>
    </row>
    <row r="26" spans="1:29" s="75" customFormat="1">
      <c r="A26" s="73" t="str">
        <f t="shared" ref="A26:A32" si="13">A10</f>
        <v>Majanduskulud</v>
      </c>
      <c r="B26" s="74">
        <f t="shared" ref="B26:AC26" si="14">SUM(B27:B27)</f>
        <v>223082.11</v>
      </c>
      <c r="C26" s="74">
        <f t="shared" si="14"/>
        <v>234317</v>
      </c>
      <c r="D26" s="74">
        <f t="shared" si="14"/>
        <v>234317</v>
      </c>
      <c r="E26" s="74">
        <f t="shared" si="14"/>
        <v>234317</v>
      </c>
      <c r="F26" s="74">
        <f t="shared" si="14"/>
        <v>234317</v>
      </c>
      <c r="G26" s="74">
        <f t="shared" si="14"/>
        <v>203442.39199999999</v>
      </c>
      <c r="H26" s="74">
        <f t="shared" si="14"/>
        <v>203442.39199999999</v>
      </c>
      <c r="I26" s="74">
        <f t="shared" si="14"/>
        <v>206022.39199999999</v>
      </c>
      <c r="J26" s="74">
        <f t="shared" si="14"/>
        <v>182904.00899999999</v>
      </c>
      <c r="K26" s="74">
        <f t="shared" si="14"/>
        <v>182904.00899999999</v>
      </c>
      <c r="L26" s="74">
        <f t="shared" si="14"/>
        <v>182904.00899999999</v>
      </c>
      <c r="M26" s="74">
        <f t="shared" si="14"/>
        <v>182904.00899999999</v>
      </c>
      <c r="N26" s="74">
        <f t="shared" si="14"/>
        <v>182904.00899999999</v>
      </c>
      <c r="O26" s="74">
        <f t="shared" si="14"/>
        <v>182904.00899999999</v>
      </c>
      <c r="P26" s="74">
        <f t="shared" si="14"/>
        <v>182904.00899999999</v>
      </c>
      <c r="Q26" s="74">
        <f t="shared" si="14"/>
        <v>182904.00899999999</v>
      </c>
      <c r="R26" s="74">
        <f t="shared" si="14"/>
        <v>182904.00899999999</v>
      </c>
      <c r="S26" s="74">
        <f t="shared" si="14"/>
        <v>182904.00899999999</v>
      </c>
      <c r="T26" s="74">
        <f t="shared" si="14"/>
        <v>182904.00899999999</v>
      </c>
      <c r="U26" s="74">
        <f t="shared" si="14"/>
        <v>182904.00899999999</v>
      </c>
      <c r="V26" s="74">
        <f t="shared" si="14"/>
        <v>182904.00899999999</v>
      </c>
      <c r="W26" s="74">
        <f t="shared" si="14"/>
        <v>182904.00899999999</v>
      </c>
      <c r="X26" s="74">
        <f t="shared" si="14"/>
        <v>182904.00899999999</v>
      </c>
      <c r="Y26" s="74">
        <f t="shared" si="14"/>
        <v>182904.00899999999</v>
      </c>
      <c r="Z26" s="74">
        <f t="shared" si="14"/>
        <v>182904.00899999999</v>
      </c>
      <c r="AA26" s="74">
        <f t="shared" si="14"/>
        <v>182904.00899999999</v>
      </c>
      <c r="AB26" s="95">
        <f t="shared" si="14"/>
        <v>182904.00899999999</v>
      </c>
      <c r="AC26" s="96">
        <f t="shared" si="14"/>
        <v>182904.00899999999</v>
      </c>
    </row>
    <row r="27" spans="1:29" s="51" customFormat="1">
      <c r="A27" s="50" t="str">
        <f t="shared" si="13"/>
        <v>Majanduskulud</v>
      </c>
      <c r="B27" s="52">
        <f>B11</f>
        <v>223082.11</v>
      </c>
      <c r="C27" s="52">
        <f>C11</f>
        <v>234317</v>
      </c>
      <c r="D27" s="52">
        <f>D11</f>
        <v>234317</v>
      </c>
      <c r="E27" s="52">
        <f>E11</f>
        <v>234317</v>
      </c>
      <c r="F27" s="52">
        <f>F11</f>
        <v>234317</v>
      </c>
      <c r="G27" s="52">
        <f>Eeldused!G122+Eeldused!G30</f>
        <v>203442.39199999999</v>
      </c>
      <c r="H27" s="52">
        <f>Eeldused!H122+Eeldused!H30</f>
        <v>203442.39199999999</v>
      </c>
      <c r="I27" s="52">
        <f>Eeldused!I122+Eeldused!I30</f>
        <v>206022.39199999999</v>
      </c>
      <c r="J27" s="52">
        <f>Eeldused!J122</f>
        <v>182904.00899999999</v>
      </c>
      <c r="K27" s="52">
        <f>Eeldused!K122</f>
        <v>182904.00899999999</v>
      </c>
      <c r="L27" s="52">
        <f>Eeldused!L122</f>
        <v>182904.00899999999</v>
      </c>
      <c r="M27" s="52">
        <f>Eeldused!M122</f>
        <v>182904.00899999999</v>
      </c>
      <c r="N27" s="52">
        <f>Eeldused!N122</f>
        <v>182904.00899999999</v>
      </c>
      <c r="O27" s="52">
        <f>Eeldused!O122</f>
        <v>182904.00899999999</v>
      </c>
      <c r="P27" s="52">
        <f>Eeldused!P122</f>
        <v>182904.00899999999</v>
      </c>
      <c r="Q27" s="52">
        <f>Eeldused!Q122</f>
        <v>182904.00899999999</v>
      </c>
      <c r="R27" s="52">
        <f>Eeldused!R122</f>
        <v>182904.00899999999</v>
      </c>
      <c r="S27" s="52">
        <f>Eeldused!S122</f>
        <v>182904.00899999999</v>
      </c>
      <c r="T27" s="52">
        <f>Eeldused!T122</f>
        <v>182904.00899999999</v>
      </c>
      <c r="U27" s="52">
        <f>Eeldused!U122</f>
        <v>182904.00899999999</v>
      </c>
      <c r="V27" s="52">
        <f>Eeldused!V122</f>
        <v>182904.00899999999</v>
      </c>
      <c r="W27" s="52">
        <f>Eeldused!W122</f>
        <v>182904.00899999999</v>
      </c>
      <c r="X27" s="52">
        <f>Eeldused!X122</f>
        <v>182904.00899999999</v>
      </c>
      <c r="Y27" s="52">
        <f>Eeldused!Y122</f>
        <v>182904.00899999999</v>
      </c>
      <c r="Z27" s="52">
        <f>Eeldused!Z122</f>
        <v>182904.00899999999</v>
      </c>
      <c r="AA27" s="52">
        <f>Eeldused!AA122</f>
        <v>182904.00899999999</v>
      </c>
      <c r="AB27" s="52">
        <f>Eeldused!AB122</f>
        <v>182904.00899999999</v>
      </c>
      <c r="AC27" s="52">
        <f>Eeldused!AC122</f>
        <v>182904.00899999999</v>
      </c>
    </row>
    <row r="28" spans="1:29" s="55" customFormat="1" ht="13.2">
      <c r="A28" s="165" t="str">
        <f t="shared" si="13"/>
        <v>Tegevuskulud</v>
      </c>
      <c r="B28" s="166">
        <f>B26</f>
        <v>223082.11</v>
      </c>
      <c r="C28" s="166">
        <f t="shared" ref="C28:AC28" si="15">C26</f>
        <v>234317</v>
      </c>
      <c r="D28" s="166">
        <f t="shared" si="15"/>
        <v>234317</v>
      </c>
      <c r="E28" s="166">
        <f t="shared" si="15"/>
        <v>234317</v>
      </c>
      <c r="F28" s="166">
        <f t="shared" si="15"/>
        <v>234317</v>
      </c>
      <c r="G28" s="166">
        <f t="shared" si="15"/>
        <v>203442.39199999999</v>
      </c>
      <c r="H28" s="166">
        <f t="shared" si="15"/>
        <v>203442.39199999999</v>
      </c>
      <c r="I28" s="166">
        <f t="shared" si="15"/>
        <v>206022.39199999999</v>
      </c>
      <c r="J28" s="166">
        <f t="shared" si="15"/>
        <v>182904.00899999999</v>
      </c>
      <c r="K28" s="166">
        <f t="shared" si="15"/>
        <v>182904.00899999999</v>
      </c>
      <c r="L28" s="166">
        <f t="shared" si="15"/>
        <v>182904.00899999999</v>
      </c>
      <c r="M28" s="166">
        <f t="shared" si="15"/>
        <v>182904.00899999999</v>
      </c>
      <c r="N28" s="166">
        <f t="shared" si="15"/>
        <v>182904.00899999999</v>
      </c>
      <c r="O28" s="166">
        <f t="shared" si="15"/>
        <v>182904.00899999999</v>
      </c>
      <c r="P28" s="166">
        <f t="shared" si="15"/>
        <v>182904.00899999999</v>
      </c>
      <c r="Q28" s="166">
        <f t="shared" si="15"/>
        <v>182904.00899999999</v>
      </c>
      <c r="R28" s="166">
        <f t="shared" si="15"/>
        <v>182904.00899999999</v>
      </c>
      <c r="S28" s="166">
        <f t="shared" si="15"/>
        <v>182904.00899999999</v>
      </c>
      <c r="T28" s="166">
        <f t="shared" si="15"/>
        <v>182904.00899999999</v>
      </c>
      <c r="U28" s="166">
        <f t="shared" si="15"/>
        <v>182904.00899999999</v>
      </c>
      <c r="V28" s="166">
        <f t="shared" si="15"/>
        <v>182904.00899999999</v>
      </c>
      <c r="W28" s="166">
        <f t="shared" si="15"/>
        <v>182904.00899999999</v>
      </c>
      <c r="X28" s="166">
        <f t="shared" si="15"/>
        <v>182904.00899999999</v>
      </c>
      <c r="Y28" s="166">
        <f t="shared" si="15"/>
        <v>182904.00899999999</v>
      </c>
      <c r="Z28" s="166">
        <f t="shared" si="15"/>
        <v>182904.00899999999</v>
      </c>
      <c r="AA28" s="166">
        <f t="shared" si="15"/>
        <v>182904.00899999999</v>
      </c>
      <c r="AB28" s="166">
        <f t="shared" si="15"/>
        <v>182904.00899999999</v>
      </c>
      <c r="AC28" s="166">
        <f t="shared" si="15"/>
        <v>182904.00899999999</v>
      </c>
    </row>
    <row r="29" spans="1:29" s="51" customFormat="1">
      <c r="A29" s="93" t="str">
        <f t="shared" si="13"/>
        <v>Tööjõukulud</v>
      </c>
      <c r="B29" s="52">
        <f t="shared" ref="B29:I29" si="16">B13</f>
        <v>956541</v>
      </c>
      <c r="C29" s="52">
        <f t="shared" si="16"/>
        <v>1112158</v>
      </c>
      <c r="D29" s="52">
        <f t="shared" si="16"/>
        <v>1242639</v>
      </c>
      <c r="E29" s="52">
        <f t="shared" si="16"/>
        <v>1242639</v>
      </c>
      <c r="F29" s="52">
        <f t="shared" si="16"/>
        <v>1242639</v>
      </c>
      <c r="G29" s="52">
        <f t="shared" si="16"/>
        <v>1242639</v>
      </c>
      <c r="H29" s="52">
        <f t="shared" si="16"/>
        <v>1242639</v>
      </c>
      <c r="I29" s="52">
        <f t="shared" si="16"/>
        <v>1242639</v>
      </c>
      <c r="J29" s="52">
        <f>Eeldused!J101</f>
        <v>1158901.6000000001</v>
      </c>
      <c r="K29" s="52">
        <f>Eeldused!K101</f>
        <v>1158901.6000000001</v>
      </c>
      <c r="L29" s="52">
        <f>Eeldused!L101</f>
        <v>1158901.6000000001</v>
      </c>
      <c r="M29" s="52">
        <f>Eeldused!M101</f>
        <v>1158901.6000000001</v>
      </c>
      <c r="N29" s="52">
        <f>Eeldused!N101</f>
        <v>1158901.6000000001</v>
      </c>
      <c r="O29" s="52">
        <f>Eeldused!O101</f>
        <v>1158901.6000000001</v>
      </c>
      <c r="P29" s="52">
        <f>Eeldused!P101</f>
        <v>1158901.6000000001</v>
      </c>
      <c r="Q29" s="52">
        <f>Eeldused!Q101</f>
        <v>1158901.6000000001</v>
      </c>
      <c r="R29" s="52">
        <f>Eeldused!R101</f>
        <v>1158901.6000000001</v>
      </c>
      <c r="S29" s="52">
        <f>Eeldused!S101</f>
        <v>1158901.6000000001</v>
      </c>
      <c r="T29" s="52">
        <f>Eeldused!T101</f>
        <v>1158901.6000000001</v>
      </c>
      <c r="U29" s="52">
        <f>Eeldused!U101</f>
        <v>1158901.6000000001</v>
      </c>
      <c r="V29" s="52">
        <f>Eeldused!V101</f>
        <v>1158901.6000000001</v>
      </c>
      <c r="W29" s="52">
        <f>Eeldused!W101</f>
        <v>1158901.6000000001</v>
      </c>
      <c r="X29" s="52">
        <f>Eeldused!X101</f>
        <v>1158901.6000000001</v>
      </c>
      <c r="Y29" s="52">
        <f>Eeldused!Y101</f>
        <v>1158901.6000000001</v>
      </c>
      <c r="Z29" s="52">
        <f>Eeldused!Z101</f>
        <v>1158901.6000000001</v>
      </c>
      <c r="AA29" s="52">
        <f>Eeldused!AA101</f>
        <v>1158901.6000000001</v>
      </c>
      <c r="AB29" s="52">
        <f>Eeldused!AB101</f>
        <v>1158901.6000000001</v>
      </c>
      <c r="AC29" s="52">
        <f>Eeldused!AC101</f>
        <v>1158901.6000000001</v>
      </c>
    </row>
    <row r="30" spans="1:29" s="55" customFormat="1" ht="13.2">
      <c r="A30" s="165" t="str">
        <f t="shared" si="13"/>
        <v>Personalikulud</v>
      </c>
      <c r="B30" s="166">
        <f t="shared" ref="B30:AC30" si="17">SUM(B29:B29)</f>
        <v>956541</v>
      </c>
      <c r="C30" s="166">
        <f t="shared" si="17"/>
        <v>1112158</v>
      </c>
      <c r="D30" s="166">
        <f t="shared" si="17"/>
        <v>1242639</v>
      </c>
      <c r="E30" s="166">
        <f t="shared" si="17"/>
        <v>1242639</v>
      </c>
      <c r="F30" s="166">
        <f t="shared" si="17"/>
        <v>1242639</v>
      </c>
      <c r="G30" s="166">
        <f t="shared" si="17"/>
        <v>1242639</v>
      </c>
      <c r="H30" s="166">
        <f t="shared" si="17"/>
        <v>1242639</v>
      </c>
      <c r="I30" s="166">
        <f t="shared" si="17"/>
        <v>1242639</v>
      </c>
      <c r="J30" s="166">
        <f t="shared" si="17"/>
        <v>1158901.6000000001</v>
      </c>
      <c r="K30" s="166">
        <f t="shared" si="17"/>
        <v>1158901.6000000001</v>
      </c>
      <c r="L30" s="166">
        <f t="shared" si="17"/>
        <v>1158901.6000000001</v>
      </c>
      <c r="M30" s="166">
        <f t="shared" si="17"/>
        <v>1158901.6000000001</v>
      </c>
      <c r="N30" s="166">
        <f t="shared" si="17"/>
        <v>1158901.6000000001</v>
      </c>
      <c r="O30" s="166">
        <f t="shared" si="17"/>
        <v>1158901.6000000001</v>
      </c>
      <c r="P30" s="166">
        <f t="shared" si="17"/>
        <v>1158901.6000000001</v>
      </c>
      <c r="Q30" s="166">
        <f t="shared" si="17"/>
        <v>1158901.6000000001</v>
      </c>
      <c r="R30" s="166">
        <f t="shared" si="17"/>
        <v>1158901.6000000001</v>
      </c>
      <c r="S30" s="166">
        <f t="shared" si="17"/>
        <v>1158901.6000000001</v>
      </c>
      <c r="T30" s="166">
        <f t="shared" si="17"/>
        <v>1158901.6000000001</v>
      </c>
      <c r="U30" s="166">
        <f t="shared" si="17"/>
        <v>1158901.6000000001</v>
      </c>
      <c r="V30" s="166">
        <f t="shared" si="17"/>
        <v>1158901.6000000001</v>
      </c>
      <c r="W30" s="166">
        <f t="shared" si="17"/>
        <v>1158901.6000000001</v>
      </c>
      <c r="X30" s="166">
        <f t="shared" si="17"/>
        <v>1158901.6000000001</v>
      </c>
      <c r="Y30" s="166">
        <f t="shared" si="17"/>
        <v>1158901.6000000001</v>
      </c>
      <c r="Z30" s="166">
        <f t="shared" si="17"/>
        <v>1158901.6000000001</v>
      </c>
      <c r="AA30" s="166">
        <f t="shared" si="17"/>
        <v>1158901.6000000001</v>
      </c>
      <c r="AB30" s="166">
        <f t="shared" si="17"/>
        <v>1158901.6000000001</v>
      </c>
      <c r="AC30" s="166">
        <f t="shared" si="17"/>
        <v>1158901.6000000001</v>
      </c>
    </row>
    <row r="31" spans="1:29" s="55" customFormat="1" ht="13.2">
      <c r="A31" s="175" t="str">
        <f t="shared" si="13"/>
        <v xml:space="preserve">Tegevuskulud kokku </v>
      </c>
      <c r="B31" s="176">
        <f>B28+B30</f>
        <v>1179623.1099999999</v>
      </c>
      <c r="C31" s="176">
        <f t="shared" ref="C31:AC31" si="18">C28+C30</f>
        <v>1346475</v>
      </c>
      <c r="D31" s="176">
        <f t="shared" si="18"/>
        <v>1476956</v>
      </c>
      <c r="E31" s="176">
        <f t="shared" si="18"/>
        <v>1476956</v>
      </c>
      <c r="F31" s="176">
        <f t="shared" si="18"/>
        <v>1476956</v>
      </c>
      <c r="G31" s="176">
        <f t="shared" si="18"/>
        <v>1446081.392</v>
      </c>
      <c r="H31" s="176">
        <f t="shared" si="18"/>
        <v>1446081.392</v>
      </c>
      <c r="I31" s="176">
        <f t="shared" si="18"/>
        <v>1448661.392</v>
      </c>
      <c r="J31" s="176">
        <f t="shared" si="18"/>
        <v>1341805.6090000002</v>
      </c>
      <c r="K31" s="176">
        <f t="shared" si="18"/>
        <v>1341805.6090000002</v>
      </c>
      <c r="L31" s="176">
        <f t="shared" si="18"/>
        <v>1341805.6090000002</v>
      </c>
      <c r="M31" s="176">
        <f t="shared" si="18"/>
        <v>1341805.6090000002</v>
      </c>
      <c r="N31" s="176">
        <f t="shared" si="18"/>
        <v>1341805.6090000002</v>
      </c>
      <c r="O31" s="176">
        <f t="shared" si="18"/>
        <v>1341805.6090000002</v>
      </c>
      <c r="P31" s="176">
        <f t="shared" si="18"/>
        <v>1341805.6090000002</v>
      </c>
      <c r="Q31" s="176">
        <f t="shared" si="18"/>
        <v>1341805.6090000002</v>
      </c>
      <c r="R31" s="176">
        <f t="shared" si="18"/>
        <v>1341805.6090000002</v>
      </c>
      <c r="S31" s="176">
        <f t="shared" si="18"/>
        <v>1341805.6090000002</v>
      </c>
      <c r="T31" s="176">
        <f t="shared" si="18"/>
        <v>1341805.6090000002</v>
      </c>
      <c r="U31" s="176">
        <f t="shared" si="18"/>
        <v>1341805.6090000002</v>
      </c>
      <c r="V31" s="176">
        <f t="shared" si="18"/>
        <v>1341805.6090000002</v>
      </c>
      <c r="W31" s="176">
        <f t="shared" si="18"/>
        <v>1341805.6090000002</v>
      </c>
      <c r="X31" s="176">
        <f t="shared" si="18"/>
        <v>1341805.6090000002</v>
      </c>
      <c r="Y31" s="176">
        <f t="shared" si="18"/>
        <v>1341805.6090000002</v>
      </c>
      <c r="Z31" s="176">
        <f t="shared" si="18"/>
        <v>1341805.6090000002</v>
      </c>
      <c r="AA31" s="176">
        <f t="shared" si="18"/>
        <v>1341805.6090000002</v>
      </c>
      <c r="AB31" s="176">
        <f t="shared" si="18"/>
        <v>1341805.6090000002</v>
      </c>
      <c r="AC31" s="176">
        <f t="shared" si="18"/>
        <v>1341805.6090000002</v>
      </c>
    </row>
    <row r="32" spans="1:29" s="55" customFormat="1" ht="13.2">
      <c r="A32" s="175" t="str">
        <f t="shared" si="13"/>
        <v xml:space="preserve">Ärikasum enne kulumit </v>
      </c>
      <c r="B32" s="176">
        <f t="shared" ref="B32:AC32" si="19">B24-B31</f>
        <v>0</v>
      </c>
      <c r="C32" s="176">
        <f t="shared" si="19"/>
        <v>0</v>
      </c>
      <c r="D32" s="176">
        <f t="shared" si="19"/>
        <v>0</v>
      </c>
      <c r="E32" s="176">
        <f t="shared" si="19"/>
        <v>0</v>
      </c>
      <c r="F32" s="176">
        <f t="shared" si="19"/>
        <v>0</v>
      </c>
      <c r="G32" s="176">
        <f t="shared" si="19"/>
        <v>0</v>
      </c>
      <c r="H32" s="176">
        <f t="shared" si="19"/>
        <v>0</v>
      </c>
      <c r="I32" s="176">
        <f t="shared" si="19"/>
        <v>0</v>
      </c>
      <c r="J32" s="176">
        <f t="shared" si="19"/>
        <v>0</v>
      </c>
      <c r="K32" s="176">
        <f t="shared" si="19"/>
        <v>0</v>
      </c>
      <c r="L32" s="176">
        <f t="shared" si="19"/>
        <v>0</v>
      </c>
      <c r="M32" s="176">
        <f t="shared" si="19"/>
        <v>0</v>
      </c>
      <c r="N32" s="176">
        <f t="shared" si="19"/>
        <v>0</v>
      </c>
      <c r="O32" s="176">
        <f t="shared" si="19"/>
        <v>0</v>
      </c>
      <c r="P32" s="176">
        <f t="shared" si="19"/>
        <v>0</v>
      </c>
      <c r="Q32" s="176">
        <f t="shared" si="19"/>
        <v>0</v>
      </c>
      <c r="R32" s="176">
        <f t="shared" si="19"/>
        <v>0</v>
      </c>
      <c r="S32" s="176">
        <f t="shared" si="19"/>
        <v>0</v>
      </c>
      <c r="T32" s="176">
        <f t="shared" si="19"/>
        <v>0</v>
      </c>
      <c r="U32" s="176">
        <f t="shared" si="19"/>
        <v>0</v>
      </c>
      <c r="V32" s="176">
        <f t="shared" si="19"/>
        <v>0</v>
      </c>
      <c r="W32" s="176">
        <f t="shared" si="19"/>
        <v>0</v>
      </c>
      <c r="X32" s="176">
        <f t="shared" si="19"/>
        <v>0</v>
      </c>
      <c r="Y32" s="176">
        <f t="shared" si="19"/>
        <v>0</v>
      </c>
      <c r="Z32" s="176">
        <f t="shared" si="19"/>
        <v>0</v>
      </c>
      <c r="AA32" s="176">
        <f t="shared" si="19"/>
        <v>0</v>
      </c>
      <c r="AB32" s="176">
        <f t="shared" si="19"/>
        <v>0</v>
      </c>
      <c r="AC32" s="176">
        <f t="shared" si="19"/>
        <v>0</v>
      </c>
    </row>
    <row r="36" spans="1:29" ht="17.399999999999999">
      <c r="A36" s="62" t="s">
        <v>39</v>
      </c>
    </row>
    <row r="38" spans="1:29" s="49" customFormat="1" ht="15" thickBot="1">
      <c r="A38" s="169"/>
      <c r="B38" s="170">
        <f>B21</f>
        <v>2017</v>
      </c>
      <c r="C38" s="170">
        <f>B38+1</f>
        <v>2018</v>
      </c>
      <c r="D38" s="170">
        <f t="shared" ref="D38:AC38" si="20">C38+1</f>
        <v>2019</v>
      </c>
      <c r="E38" s="170">
        <f t="shared" si="20"/>
        <v>2020</v>
      </c>
      <c r="F38" s="170">
        <f t="shared" si="20"/>
        <v>2021</v>
      </c>
      <c r="G38" s="170">
        <f t="shared" si="20"/>
        <v>2022</v>
      </c>
      <c r="H38" s="170">
        <f t="shared" si="20"/>
        <v>2023</v>
      </c>
      <c r="I38" s="170">
        <f t="shared" si="20"/>
        <v>2024</v>
      </c>
      <c r="J38" s="170">
        <f t="shared" si="20"/>
        <v>2025</v>
      </c>
      <c r="K38" s="170">
        <f t="shared" si="20"/>
        <v>2026</v>
      </c>
      <c r="L38" s="170">
        <f t="shared" si="20"/>
        <v>2027</v>
      </c>
      <c r="M38" s="170">
        <f t="shared" si="20"/>
        <v>2028</v>
      </c>
      <c r="N38" s="170">
        <f t="shared" si="20"/>
        <v>2029</v>
      </c>
      <c r="O38" s="170">
        <f t="shared" si="20"/>
        <v>2030</v>
      </c>
      <c r="P38" s="170">
        <f t="shared" si="20"/>
        <v>2031</v>
      </c>
      <c r="Q38" s="170">
        <f t="shared" si="20"/>
        <v>2032</v>
      </c>
      <c r="R38" s="170">
        <f t="shared" si="20"/>
        <v>2033</v>
      </c>
      <c r="S38" s="170">
        <f t="shared" si="20"/>
        <v>2034</v>
      </c>
      <c r="T38" s="170">
        <f t="shared" si="20"/>
        <v>2035</v>
      </c>
      <c r="U38" s="170">
        <f t="shared" si="20"/>
        <v>2036</v>
      </c>
      <c r="V38" s="170">
        <f t="shared" si="20"/>
        <v>2037</v>
      </c>
      <c r="W38" s="170">
        <f t="shared" si="20"/>
        <v>2038</v>
      </c>
      <c r="X38" s="170">
        <f t="shared" si="20"/>
        <v>2039</v>
      </c>
      <c r="Y38" s="170">
        <f t="shared" si="20"/>
        <v>2040</v>
      </c>
      <c r="Z38" s="170">
        <f t="shared" si="20"/>
        <v>2041</v>
      </c>
      <c r="AA38" s="170">
        <f t="shared" si="20"/>
        <v>2042</v>
      </c>
      <c r="AB38" s="170">
        <f t="shared" si="20"/>
        <v>2043</v>
      </c>
      <c r="AC38" s="170">
        <f t="shared" si="20"/>
        <v>2044</v>
      </c>
    </row>
    <row r="39" spans="1:29" s="55" customFormat="1" ht="13.2">
      <c r="A39" s="172" t="s">
        <v>35</v>
      </c>
      <c r="B39" s="173">
        <f t="shared" ref="B39:AC39" si="21">B24-B8</f>
        <v>0</v>
      </c>
      <c r="C39" s="173">
        <f t="shared" si="21"/>
        <v>0</v>
      </c>
      <c r="D39" s="173">
        <f t="shared" si="21"/>
        <v>0</v>
      </c>
      <c r="E39" s="173">
        <f t="shared" si="21"/>
        <v>0</v>
      </c>
      <c r="F39" s="173">
        <f t="shared" si="21"/>
        <v>0</v>
      </c>
      <c r="G39" s="173">
        <f t="shared" si="21"/>
        <v>-30874.608000000007</v>
      </c>
      <c r="H39" s="173">
        <f t="shared" si="21"/>
        <v>-30874.608000000007</v>
      </c>
      <c r="I39" s="173">
        <f t="shared" si="21"/>
        <v>-28294.608000000007</v>
      </c>
      <c r="J39" s="173">
        <f t="shared" si="21"/>
        <v>-135150.39099999983</v>
      </c>
      <c r="K39" s="173">
        <f t="shared" si="21"/>
        <v>-135150.39099999983</v>
      </c>
      <c r="L39" s="173">
        <f t="shared" si="21"/>
        <v>-135150.39099999983</v>
      </c>
      <c r="M39" s="173">
        <f t="shared" si="21"/>
        <v>-135150.39099999983</v>
      </c>
      <c r="N39" s="173">
        <f t="shared" si="21"/>
        <v>-135150.39099999983</v>
      </c>
      <c r="O39" s="173">
        <f t="shared" si="21"/>
        <v>-135150.39099999983</v>
      </c>
      <c r="P39" s="173">
        <f t="shared" si="21"/>
        <v>-135150.39099999983</v>
      </c>
      <c r="Q39" s="173">
        <f t="shared" si="21"/>
        <v>-135150.39099999983</v>
      </c>
      <c r="R39" s="173">
        <f t="shared" si="21"/>
        <v>-135150.39099999983</v>
      </c>
      <c r="S39" s="173">
        <f t="shared" si="21"/>
        <v>-135150.39099999983</v>
      </c>
      <c r="T39" s="173">
        <f t="shared" si="21"/>
        <v>-135150.39099999983</v>
      </c>
      <c r="U39" s="173">
        <f t="shared" si="21"/>
        <v>-135150.39099999983</v>
      </c>
      <c r="V39" s="173">
        <f t="shared" si="21"/>
        <v>-135150.39099999983</v>
      </c>
      <c r="W39" s="173">
        <f t="shared" si="21"/>
        <v>-135150.39099999983</v>
      </c>
      <c r="X39" s="173">
        <f t="shared" si="21"/>
        <v>-135150.39099999983</v>
      </c>
      <c r="Y39" s="173">
        <f t="shared" si="21"/>
        <v>-135150.39099999983</v>
      </c>
      <c r="Z39" s="173">
        <f t="shared" si="21"/>
        <v>-135150.39099999983</v>
      </c>
      <c r="AA39" s="173">
        <f t="shared" si="21"/>
        <v>-135150.39099999983</v>
      </c>
      <c r="AB39" s="173">
        <f t="shared" si="21"/>
        <v>-135150.39099999983</v>
      </c>
      <c r="AC39" s="173">
        <f t="shared" si="21"/>
        <v>-135150.39099999983</v>
      </c>
    </row>
    <row r="40" spans="1:29" s="55" customFormat="1" ht="13.2">
      <c r="A40" s="172" t="s">
        <v>37</v>
      </c>
      <c r="B40" s="173">
        <f t="shared" ref="B40:AC40" si="22">B31-B15</f>
        <v>0</v>
      </c>
      <c r="C40" s="173">
        <f t="shared" si="22"/>
        <v>0</v>
      </c>
      <c r="D40" s="173">
        <f t="shared" si="22"/>
        <v>0</v>
      </c>
      <c r="E40" s="173">
        <f t="shared" si="22"/>
        <v>0</v>
      </c>
      <c r="F40" s="173">
        <f t="shared" si="22"/>
        <v>0</v>
      </c>
      <c r="G40" s="173">
        <f t="shared" si="22"/>
        <v>-30874.608000000007</v>
      </c>
      <c r="H40" s="173">
        <f t="shared" si="22"/>
        <v>-30874.608000000007</v>
      </c>
      <c r="I40" s="173">
        <f t="shared" si="22"/>
        <v>-28294.608000000007</v>
      </c>
      <c r="J40" s="173">
        <f t="shared" si="22"/>
        <v>-135150.39099999983</v>
      </c>
      <c r="K40" s="173">
        <f t="shared" si="22"/>
        <v>-135150.39099999983</v>
      </c>
      <c r="L40" s="173">
        <f t="shared" si="22"/>
        <v>-135150.39099999983</v>
      </c>
      <c r="M40" s="173">
        <f t="shared" si="22"/>
        <v>-135150.39099999983</v>
      </c>
      <c r="N40" s="173">
        <f t="shared" si="22"/>
        <v>-135150.39099999983</v>
      </c>
      <c r="O40" s="173">
        <f t="shared" si="22"/>
        <v>-135150.39099999983</v>
      </c>
      <c r="P40" s="173">
        <f t="shared" si="22"/>
        <v>-135150.39099999983</v>
      </c>
      <c r="Q40" s="173">
        <f t="shared" si="22"/>
        <v>-135150.39099999983</v>
      </c>
      <c r="R40" s="173">
        <f t="shared" si="22"/>
        <v>-135150.39099999983</v>
      </c>
      <c r="S40" s="173">
        <f t="shared" si="22"/>
        <v>-135150.39099999983</v>
      </c>
      <c r="T40" s="173">
        <f t="shared" si="22"/>
        <v>-135150.39099999983</v>
      </c>
      <c r="U40" s="173">
        <f t="shared" si="22"/>
        <v>-135150.39099999983</v>
      </c>
      <c r="V40" s="173">
        <f t="shared" si="22"/>
        <v>-135150.39099999983</v>
      </c>
      <c r="W40" s="173">
        <f t="shared" si="22"/>
        <v>-135150.39099999983</v>
      </c>
      <c r="X40" s="173">
        <f t="shared" si="22"/>
        <v>-135150.39099999983</v>
      </c>
      <c r="Y40" s="173">
        <f t="shared" si="22"/>
        <v>-135150.39099999983</v>
      </c>
      <c r="Z40" s="173">
        <f t="shared" si="22"/>
        <v>-135150.39099999983</v>
      </c>
      <c r="AA40" s="173">
        <f t="shared" si="22"/>
        <v>-135150.39099999983</v>
      </c>
      <c r="AB40" s="173">
        <f t="shared" si="22"/>
        <v>-135150.39099999983</v>
      </c>
      <c r="AC40" s="173">
        <f t="shared" si="22"/>
        <v>-135150.39099999983</v>
      </c>
    </row>
    <row r="41" spans="1:29" s="55" customFormat="1" ht="13.2">
      <c r="A41" s="200" t="s">
        <v>187</v>
      </c>
      <c r="B41" s="201">
        <f t="shared" ref="B41:AC41" si="23">B30-B14</f>
        <v>0</v>
      </c>
      <c r="C41" s="201">
        <f t="shared" si="23"/>
        <v>0</v>
      </c>
      <c r="D41" s="201">
        <f t="shared" si="23"/>
        <v>0</v>
      </c>
      <c r="E41" s="201">
        <f t="shared" si="23"/>
        <v>0</v>
      </c>
      <c r="F41" s="201">
        <f t="shared" si="23"/>
        <v>0</v>
      </c>
      <c r="G41" s="201">
        <f t="shared" si="23"/>
        <v>0</v>
      </c>
      <c r="H41" s="201">
        <f t="shared" si="23"/>
        <v>0</v>
      </c>
      <c r="I41" s="201">
        <f t="shared" si="23"/>
        <v>0</v>
      </c>
      <c r="J41" s="201">
        <f t="shared" si="23"/>
        <v>-83737.399999999907</v>
      </c>
      <c r="K41" s="201">
        <f t="shared" si="23"/>
        <v>-83737.399999999907</v>
      </c>
      <c r="L41" s="201">
        <f t="shared" si="23"/>
        <v>-83737.399999999907</v>
      </c>
      <c r="M41" s="201">
        <f t="shared" si="23"/>
        <v>-83737.399999999907</v>
      </c>
      <c r="N41" s="201">
        <f t="shared" si="23"/>
        <v>-83737.399999999907</v>
      </c>
      <c r="O41" s="201">
        <f t="shared" si="23"/>
        <v>-83737.399999999907</v>
      </c>
      <c r="P41" s="201">
        <f t="shared" si="23"/>
        <v>-83737.399999999907</v>
      </c>
      <c r="Q41" s="201">
        <f t="shared" si="23"/>
        <v>-83737.399999999907</v>
      </c>
      <c r="R41" s="201">
        <f t="shared" si="23"/>
        <v>-83737.399999999907</v>
      </c>
      <c r="S41" s="201">
        <f t="shared" si="23"/>
        <v>-83737.399999999907</v>
      </c>
      <c r="T41" s="201">
        <f t="shared" si="23"/>
        <v>-83737.399999999907</v>
      </c>
      <c r="U41" s="201">
        <f t="shared" si="23"/>
        <v>-83737.399999999907</v>
      </c>
      <c r="V41" s="201">
        <f t="shared" si="23"/>
        <v>-83737.399999999907</v>
      </c>
      <c r="W41" s="201">
        <f t="shared" si="23"/>
        <v>-83737.399999999907</v>
      </c>
      <c r="X41" s="201">
        <f t="shared" si="23"/>
        <v>-83737.399999999907</v>
      </c>
      <c r="Y41" s="201">
        <f t="shared" si="23"/>
        <v>-83737.399999999907</v>
      </c>
      <c r="Z41" s="201">
        <f t="shared" si="23"/>
        <v>-83737.399999999907</v>
      </c>
      <c r="AA41" s="201">
        <f t="shared" si="23"/>
        <v>-83737.399999999907</v>
      </c>
      <c r="AB41" s="201">
        <f t="shared" si="23"/>
        <v>-83737.399999999907</v>
      </c>
      <c r="AC41" s="201">
        <f t="shared" si="23"/>
        <v>-83737.399999999907</v>
      </c>
    </row>
    <row r="42" spans="1:29" s="55" customFormat="1" ht="13.2">
      <c r="A42" s="200" t="s">
        <v>188</v>
      </c>
      <c r="B42" s="201">
        <f t="shared" ref="B42:AC42" si="24">B28-B12</f>
        <v>0</v>
      </c>
      <c r="C42" s="201">
        <f t="shared" si="24"/>
        <v>0</v>
      </c>
      <c r="D42" s="201">
        <f t="shared" si="24"/>
        <v>0</v>
      </c>
      <c r="E42" s="201">
        <f t="shared" si="24"/>
        <v>0</v>
      </c>
      <c r="F42" s="201">
        <f t="shared" si="24"/>
        <v>0</v>
      </c>
      <c r="G42" s="201">
        <f t="shared" si="24"/>
        <v>-30874.608000000007</v>
      </c>
      <c r="H42" s="201">
        <f t="shared" si="24"/>
        <v>-30874.608000000007</v>
      </c>
      <c r="I42" s="201">
        <f t="shared" si="24"/>
        <v>-28294.608000000007</v>
      </c>
      <c r="J42" s="201">
        <f t="shared" si="24"/>
        <v>-51412.991000000009</v>
      </c>
      <c r="K42" s="201">
        <f t="shared" si="24"/>
        <v>-51412.991000000009</v>
      </c>
      <c r="L42" s="201">
        <f t="shared" si="24"/>
        <v>-51412.991000000009</v>
      </c>
      <c r="M42" s="201">
        <f t="shared" si="24"/>
        <v>-51412.991000000009</v>
      </c>
      <c r="N42" s="201">
        <f t="shared" si="24"/>
        <v>-51412.991000000009</v>
      </c>
      <c r="O42" s="201">
        <f t="shared" si="24"/>
        <v>-51412.991000000009</v>
      </c>
      <c r="P42" s="201">
        <f t="shared" si="24"/>
        <v>-51412.991000000009</v>
      </c>
      <c r="Q42" s="201">
        <f t="shared" si="24"/>
        <v>-51412.991000000009</v>
      </c>
      <c r="R42" s="201">
        <f t="shared" si="24"/>
        <v>-51412.991000000009</v>
      </c>
      <c r="S42" s="201">
        <f t="shared" si="24"/>
        <v>-51412.991000000009</v>
      </c>
      <c r="T42" s="201">
        <f t="shared" si="24"/>
        <v>-51412.991000000009</v>
      </c>
      <c r="U42" s="201">
        <f t="shared" si="24"/>
        <v>-51412.991000000009</v>
      </c>
      <c r="V42" s="201">
        <f t="shared" si="24"/>
        <v>-51412.991000000009</v>
      </c>
      <c r="W42" s="201">
        <f t="shared" si="24"/>
        <v>-51412.991000000009</v>
      </c>
      <c r="X42" s="201">
        <f t="shared" si="24"/>
        <v>-51412.991000000009</v>
      </c>
      <c r="Y42" s="201">
        <f t="shared" si="24"/>
        <v>-51412.991000000009</v>
      </c>
      <c r="Z42" s="201">
        <f t="shared" si="24"/>
        <v>-51412.991000000009</v>
      </c>
      <c r="AA42" s="201">
        <f t="shared" si="24"/>
        <v>-51412.991000000009</v>
      </c>
      <c r="AB42" s="201">
        <f t="shared" si="24"/>
        <v>-51412.991000000009</v>
      </c>
      <c r="AC42" s="201">
        <f t="shared" si="24"/>
        <v>-51412.991000000009</v>
      </c>
    </row>
    <row r="43" spans="1:29" s="55" customFormat="1" ht="13.2" hidden="1">
      <c r="A43" s="172" t="s">
        <v>38</v>
      </c>
      <c r="B43" s="173">
        <f>B39-B40</f>
        <v>0</v>
      </c>
      <c r="C43" s="173">
        <f t="shared" ref="C43:U43" si="25">C39-C40</f>
        <v>0</v>
      </c>
      <c r="D43" s="173">
        <f t="shared" si="25"/>
        <v>0</v>
      </c>
      <c r="E43" s="173">
        <f t="shared" si="25"/>
        <v>0</v>
      </c>
      <c r="F43" s="173">
        <f t="shared" si="25"/>
        <v>0</v>
      </c>
      <c r="G43" s="173">
        <f t="shared" si="25"/>
        <v>0</v>
      </c>
      <c r="H43" s="173">
        <f t="shared" si="25"/>
        <v>0</v>
      </c>
      <c r="I43" s="173">
        <f t="shared" si="25"/>
        <v>0</v>
      </c>
      <c r="J43" s="173">
        <f t="shared" si="25"/>
        <v>0</v>
      </c>
      <c r="K43" s="173">
        <f t="shared" si="25"/>
        <v>0</v>
      </c>
      <c r="L43" s="173">
        <f t="shared" si="25"/>
        <v>0</v>
      </c>
      <c r="M43" s="173">
        <f t="shared" si="25"/>
        <v>0</v>
      </c>
      <c r="N43" s="173">
        <f t="shared" si="25"/>
        <v>0</v>
      </c>
      <c r="O43" s="173">
        <f t="shared" si="25"/>
        <v>0</v>
      </c>
      <c r="P43" s="173">
        <f t="shared" si="25"/>
        <v>0</v>
      </c>
      <c r="Q43" s="173">
        <f t="shared" si="25"/>
        <v>0</v>
      </c>
      <c r="R43" s="173">
        <f t="shared" si="25"/>
        <v>0</v>
      </c>
      <c r="S43" s="173">
        <f t="shared" si="25"/>
        <v>0</v>
      </c>
      <c r="T43" s="173">
        <f t="shared" si="25"/>
        <v>0</v>
      </c>
      <c r="U43" s="173">
        <f t="shared" si="25"/>
        <v>0</v>
      </c>
      <c r="V43" s="173">
        <f t="shared" ref="V43:AB43" si="26">V39-V40</f>
        <v>0</v>
      </c>
      <c r="W43" s="173">
        <f t="shared" si="26"/>
        <v>0</v>
      </c>
      <c r="X43" s="173">
        <f t="shared" si="26"/>
        <v>0</v>
      </c>
      <c r="Y43" s="173">
        <f t="shared" si="26"/>
        <v>0</v>
      </c>
      <c r="Z43" s="173">
        <f t="shared" si="26"/>
        <v>0</v>
      </c>
      <c r="AA43" s="173">
        <f t="shared" si="26"/>
        <v>0</v>
      </c>
      <c r="AB43" s="173">
        <f t="shared" si="26"/>
        <v>0</v>
      </c>
      <c r="AC43" s="173">
        <f>AC39-AC40</f>
        <v>0</v>
      </c>
    </row>
    <row r="45" spans="1:29">
      <c r="A45" s="45"/>
      <c r="C45" s="57"/>
    </row>
    <row r="46" spans="1:29" s="56" customFormat="1" ht="13.2">
      <c r="A46" s="58" t="s">
        <v>25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</row>
    <row r="47" spans="1:29">
      <c r="A47" s="60" t="s">
        <v>71</v>
      </c>
      <c r="B47" s="54">
        <f>NPV(4%,B39:AC39)</f>
        <v>-1410623.8155108734</v>
      </c>
    </row>
    <row r="48" spans="1:29">
      <c r="A48" s="60" t="s">
        <v>70</v>
      </c>
      <c r="B48" s="54">
        <f>NPV(4%,B40:AC40)</f>
        <v>-1410623.8155108734</v>
      </c>
    </row>
  </sheetData>
  <mergeCells count="4">
    <mergeCell ref="A6:U6"/>
    <mergeCell ref="A9:U9"/>
    <mergeCell ref="A22:U22"/>
    <mergeCell ref="A25:U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8AD7F-F07B-412B-BE6C-B309D6C1C35F}">
  <dimension ref="A1:AC68"/>
  <sheetViews>
    <sheetView topLeftCell="A35" zoomScale="70" zoomScaleNormal="70" workbookViewId="0">
      <selection activeCell="Q66" sqref="Q66"/>
    </sheetView>
  </sheetViews>
  <sheetFormatPr defaultRowHeight="14.4"/>
  <cols>
    <col min="1" max="1" width="42.21875" bestFit="1" customWidth="1"/>
    <col min="2" max="2" width="10.44140625" bestFit="1" customWidth="1"/>
    <col min="3" max="3" width="9.5546875" bestFit="1" customWidth="1"/>
    <col min="4" max="29" width="10.44140625" bestFit="1" customWidth="1"/>
  </cols>
  <sheetData>
    <row r="1" spans="1:29">
      <c r="B1" t="s">
        <v>153</v>
      </c>
      <c r="C1" t="s">
        <v>154</v>
      </c>
    </row>
    <row r="2" spans="1:29">
      <c r="A2" s="61" t="s">
        <v>115</v>
      </c>
      <c r="B2" s="135">
        <f>Investeeringud!K7</f>
        <v>5263482.5499999989</v>
      </c>
      <c r="C2" s="135" t="e">
        <f>Investeeringud!#REF!</f>
        <v>#REF!</v>
      </c>
    </row>
    <row r="3" spans="1:29">
      <c r="A3" s="61" t="s">
        <v>116</v>
      </c>
      <c r="B3" s="136">
        <v>30</v>
      </c>
      <c r="C3" s="136">
        <v>30</v>
      </c>
    </row>
    <row r="4" spans="1:29">
      <c r="A4" s="61" t="s">
        <v>24</v>
      </c>
      <c r="B4" s="135">
        <f>B2-SUM(D18:AC18)</f>
        <v>1579044.7649999987</v>
      </c>
      <c r="C4" s="135" t="e">
        <f>C2-SUM(E19:AC19)</f>
        <v>#REF!</v>
      </c>
      <c r="D4" t="s">
        <v>113</v>
      </c>
    </row>
    <row r="5" spans="1:29">
      <c r="A5" s="61" t="s">
        <v>117</v>
      </c>
      <c r="B5" s="135">
        <f>B2</f>
        <v>5263482.5499999989</v>
      </c>
      <c r="C5" s="135" t="e">
        <f>C2</f>
        <v>#REF!</v>
      </c>
    </row>
    <row r="6" spans="1:29">
      <c r="A6" s="61" t="s">
        <v>118</v>
      </c>
      <c r="B6" s="135">
        <f>B2-B5</f>
        <v>0</v>
      </c>
      <c r="C6" s="135" t="e">
        <f>C2-C5</f>
        <v>#REF!</v>
      </c>
    </row>
    <row r="7" spans="1:29">
      <c r="A7" s="61" t="s">
        <v>119</v>
      </c>
      <c r="B7" s="137">
        <v>0.02</v>
      </c>
      <c r="C7" s="137">
        <v>0.02</v>
      </c>
    </row>
    <row r="8" spans="1:29">
      <c r="A8" s="136" t="s">
        <v>120</v>
      </c>
      <c r="B8" s="136">
        <v>20</v>
      </c>
      <c r="C8" s="136">
        <v>20</v>
      </c>
    </row>
    <row r="9" spans="1:29">
      <c r="A9" s="136" t="s">
        <v>121</v>
      </c>
      <c r="B9" s="136">
        <v>0</v>
      </c>
      <c r="C9" s="136">
        <v>0</v>
      </c>
    </row>
    <row r="11" spans="1:29">
      <c r="A11" s="138" t="s">
        <v>122</v>
      </c>
    </row>
    <row r="12" spans="1:29">
      <c r="A12" s="139"/>
      <c r="B12" s="139">
        <v>2017</v>
      </c>
      <c r="C12" s="139">
        <f>B12+1</f>
        <v>2018</v>
      </c>
      <c r="D12" s="139">
        <f t="shared" ref="D12:W12" si="0">C12+1</f>
        <v>2019</v>
      </c>
      <c r="E12" s="139">
        <f t="shared" si="0"/>
        <v>2020</v>
      </c>
      <c r="F12" s="139">
        <f t="shared" si="0"/>
        <v>2021</v>
      </c>
      <c r="G12" s="139">
        <f t="shared" si="0"/>
        <v>2022</v>
      </c>
      <c r="H12" s="139">
        <f t="shared" si="0"/>
        <v>2023</v>
      </c>
      <c r="I12" s="139">
        <f t="shared" si="0"/>
        <v>2024</v>
      </c>
      <c r="J12" s="139">
        <f t="shared" si="0"/>
        <v>2025</v>
      </c>
      <c r="K12" s="139">
        <f t="shared" si="0"/>
        <v>2026</v>
      </c>
      <c r="L12" s="139">
        <f t="shared" si="0"/>
        <v>2027</v>
      </c>
      <c r="M12" s="139">
        <f t="shared" si="0"/>
        <v>2028</v>
      </c>
      <c r="N12" s="139">
        <f t="shared" si="0"/>
        <v>2029</v>
      </c>
      <c r="O12" s="139">
        <f t="shared" si="0"/>
        <v>2030</v>
      </c>
      <c r="P12" s="139">
        <f t="shared" si="0"/>
        <v>2031</v>
      </c>
      <c r="Q12" s="139">
        <f t="shared" si="0"/>
        <v>2032</v>
      </c>
      <c r="R12" s="139">
        <f t="shared" si="0"/>
        <v>2033</v>
      </c>
      <c r="S12" s="139">
        <f t="shared" si="0"/>
        <v>2034</v>
      </c>
      <c r="T12" s="139">
        <f t="shared" si="0"/>
        <v>2035</v>
      </c>
      <c r="U12" s="139">
        <f t="shared" si="0"/>
        <v>2036</v>
      </c>
      <c r="V12" s="139">
        <f t="shared" si="0"/>
        <v>2037</v>
      </c>
      <c r="W12" s="139">
        <f t="shared" si="0"/>
        <v>2038</v>
      </c>
      <c r="X12" s="139">
        <f t="shared" ref="X12" si="1">W12+1</f>
        <v>2039</v>
      </c>
      <c r="Y12" s="139">
        <f t="shared" ref="Y12" si="2">X12+1</f>
        <v>2040</v>
      </c>
      <c r="Z12" s="139">
        <f t="shared" ref="Z12" si="3">Y12+1</f>
        <v>2041</v>
      </c>
      <c r="AA12" s="139">
        <f t="shared" ref="AA12" si="4">Z12+1</f>
        <v>2042</v>
      </c>
      <c r="AB12" s="139">
        <f t="shared" ref="AB12" si="5">AA12+1</f>
        <v>2043</v>
      </c>
      <c r="AC12" s="139">
        <f t="shared" ref="AC12" si="6">AB12+1</f>
        <v>2044</v>
      </c>
    </row>
    <row r="13" spans="1:29">
      <c r="A13" s="148" t="str">
        <f>'Tabel 2'!A23</f>
        <v>KOVi eraldised</v>
      </c>
      <c r="B13" s="148">
        <f>'Tabel 2'!B23</f>
        <v>1179623.1099999999</v>
      </c>
      <c r="C13" s="148">
        <f>'Tabel 2'!C23</f>
        <v>1346475</v>
      </c>
      <c r="D13" s="148">
        <f>'Tabel 2'!D23</f>
        <v>1476956</v>
      </c>
      <c r="E13" s="148">
        <f>'Tabel 2'!E23</f>
        <v>1476956</v>
      </c>
      <c r="F13" s="148">
        <f>'Tabel 2'!F23</f>
        <v>1476956</v>
      </c>
      <c r="G13" s="148">
        <f>'Tabel 2'!G23</f>
        <v>1446081.392</v>
      </c>
      <c r="H13" s="148">
        <f>'Tabel 2'!H23</f>
        <v>1446081.392</v>
      </c>
      <c r="I13" s="148">
        <f>'Tabel 2'!I23</f>
        <v>1448661.392</v>
      </c>
      <c r="J13" s="148">
        <f>'Tabel 2'!J23</f>
        <v>1341805.6090000002</v>
      </c>
      <c r="K13" s="148">
        <f>'Tabel 2'!K23</f>
        <v>1341805.6090000002</v>
      </c>
      <c r="L13" s="148">
        <f>'Tabel 2'!L23</f>
        <v>1341805.6090000002</v>
      </c>
      <c r="M13" s="148">
        <f>'Tabel 2'!M23</f>
        <v>1341805.6090000002</v>
      </c>
      <c r="N13" s="148">
        <f>'Tabel 2'!N23</f>
        <v>1341805.6090000002</v>
      </c>
      <c r="O13" s="148">
        <f>'Tabel 2'!O23</f>
        <v>1341805.6090000002</v>
      </c>
      <c r="P13" s="148">
        <f>'Tabel 2'!P23</f>
        <v>1341805.6090000002</v>
      </c>
      <c r="Q13" s="148">
        <f>'Tabel 2'!Q23</f>
        <v>1341805.6090000002</v>
      </c>
      <c r="R13" s="148">
        <f>'Tabel 2'!R23</f>
        <v>1341805.6090000002</v>
      </c>
      <c r="S13" s="148">
        <f>'Tabel 2'!S23</f>
        <v>1341805.6090000002</v>
      </c>
      <c r="T13" s="148">
        <f>'Tabel 2'!T23</f>
        <v>1341805.6090000002</v>
      </c>
      <c r="U13" s="148">
        <f>'Tabel 2'!U23</f>
        <v>1341805.6090000002</v>
      </c>
      <c r="V13" s="148">
        <f>'Tabel 2'!V23</f>
        <v>1341805.6090000002</v>
      </c>
      <c r="W13" s="148">
        <f>'Tabel 2'!W23</f>
        <v>1341805.6090000002</v>
      </c>
      <c r="X13" s="148">
        <f>'Tabel 2'!X23</f>
        <v>1341805.6090000002</v>
      </c>
      <c r="Y13" s="148">
        <f>'Tabel 2'!Y23</f>
        <v>1341805.6090000002</v>
      </c>
      <c r="Z13" s="148">
        <f>'Tabel 2'!Z23</f>
        <v>1341805.6090000002</v>
      </c>
      <c r="AA13" s="148">
        <f>'Tabel 2'!AA23</f>
        <v>1341805.6090000002</v>
      </c>
      <c r="AB13" s="148">
        <f>'Tabel 2'!AB23</f>
        <v>1341805.6090000002</v>
      </c>
      <c r="AC13" s="148">
        <f>'Tabel 2'!AC23</f>
        <v>1341805.6090000002</v>
      </c>
    </row>
    <row r="14" spans="1:29" s="113" customFormat="1">
      <c r="A14" s="152" t="s">
        <v>123</v>
      </c>
      <c r="B14" s="151">
        <f>B13</f>
        <v>1179623.1099999999</v>
      </c>
      <c r="C14" s="151">
        <f t="shared" ref="C14:AC14" si="7">C13</f>
        <v>1346475</v>
      </c>
      <c r="D14" s="151">
        <f t="shared" si="7"/>
        <v>1476956</v>
      </c>
      <c r="E14" s="151">
        <f t="shared" si="7"/>
        <v>1476956</v>
      </c>
      <c r="F14" s="151">
        <f t="shared" si="7"/>
        <v>1476956</v>
      </c>
      <c r="G14" s="151">
        <f t="shared" si="7"/>
        <v>1446081.392</v>
      </c>
      <c r="H14" s="151">
        <f t="shared" si="7"/>
        <v>1446081.392</v>
      </c>
      <c r="I14" s="151">
        <f t="shared" si="7"/>
        <v>1448661.392</v>
      </c>
      <c r="J14" s="151">
        <f t="shared" si="7"/>
        <v>1341805.6090000002</v>
      </c>
      <c r="K14" s="151">
        <f t="shared" si="7"/>
        <v>1341805.6090000002</v>
      </c>
      <c r="L14" s="151">
        <f t="shared" si="7"/>
        <v>1341805.6090000002</v>
      </c>
      <c r="M14" s="151">
        <f t="shared" si="7"/>
        <v>1341805.6090000002</v>
      </c>
      <c r="N14" s="151">
        <f t="shared" si="7"/>
        <v>1341805.6090000002</v>
      </c>
      <c r="O14" s="151">
        <f t="shared" si="7"/>
        <v>1341805.6090000002</v>
      </c>
      <c r="P14" s="151">
        <f t="shared" si="7"/>
        <v>1341805.6090000002</v>
      </c>
      <c r="Q14" s="151">
        <f t="shared" si="7"/>
        <v>1341805.6090000002</v>
      </c>
      <c r="R14" s="151">
        <f t="shared" si="7"/>
        <v>1341805.6090000002</v>
      </c>
      <c r="S14" s="151">
        <f t="shared" si="7"/>
        <v>1341805.6090000002</v>
      </c>
      <c r="T14" s="151">
        <f t="shared" si="7"/>
        <v>1341805.6090000002</v>
      </c>
      <c r="U14" s="151">
        <f t="shared" si="7"/>
        <v>1341805.6090000002</v>
      </c>
      <c r="V14" s="151">
        <f t="shared" si="7"/>
        <v>1341805.6090000002</v>
      </c>
      <c r="W14" s="151">
        <f t="shared" si="7"/>
        <v>1341805.6090000002</v>
      </c>
      <c r="X14" s="151">
        <f t="shared" si="7"/>
        <v>1341805.6090000002</v>
      </c>
      <c r="Y14" s="151">
        <f t="shared" si="7"/>
        <v>1341805.6090000002</v>
      </c>
      <c r="Z14" s="151">
        <f t="shared" si="7"/>
        <v>1341805.6090000002</v>
      </c>
      <c r="AA14" s="151">
        <f t="shared" si="7"/>
        <v>1341805.6090000002</v>
      </c>
      <c r="AB14" s="151">
        <f t="shared" si="7"/>
        <v>1341805.6090000002</v>
      </c>
      <c r="AC14" s="151">
        <f t="shared" si="7"/>
        <v>1341805.6090000002</v>
      </c>
    </row>
    <row r="15" spans="1:29">
      <c r="A15" s="148" t="str">
        <f>'Tabel 2'!A27</f>
        <v>Majanduskulud</v>
      </c>
      <c r="B15" s="148">
        <f>'Tabel 2'!B27</f>
        <v>223082.11</v>
      </c>
      <c r="C15" s="148">
        <f>'Tabel 2'!C27</f>
        <v>234317</v>
      </c>
      <c r="D15" s="148">
        <f>'Tabel 2'!D27</f>
        <v>234317</v>
      </c>
      <c r="E15" s="148">
        <f>'Tabel 2'!E27</f>
        <v>234317</v>
      </c>
      <c r="F15" s="148">
        <f>'Tabel 2'!F27</f>
        <v>234317</v>
      </c>
      <c r="G15" s="148">
        <f>'Tabel 2'!G27</f>
        <v>203442.39199999999</v>
      </c>
      <c r="H15" s="148">
        <f>'Tabel 2'!H27</f>
        <v>203442.39199999999</v>
      </c>
      <c r="I15" s="148">
        <f>'Tabel 2'!I27</f>
        <v>206022.39199999999</v>
      </c>
      <c r="J15" s="148">
        <f>'Tabel 2'!J27</f>
        <v>182904.00899999999</v>
      </c>
      <c r="K15" s="148">
        <f>'Tabel 2'!K27</f>
        <v>182904.00899999999</v>
      </c>
      <c r="L15" s="148">
        <f>'Tabel 2'!L27</f>
        <v>182904.00899999999</v>
      </c>
      <c r="M15" s="148">
        <f>'Tabel 2'!M27</f>
        <v>182904.00899999999</v>
      </c>
      <c r="N15" s="148">
        <f>'Tabel 2'!N27</f>
        <v>182904.00899999999</v>
      </c>
      <c r="O15" s="148">
        <f>'Tabel 2'!O27</f>
        <v>182904.00899999999</v>
      </c>
      <c r="P15" s="148">
        <f>'Tabel 2'!P27</f>
        <v>182904.00899999999</v>
      </c>
      <c r="Q15" s="148">
        <f>'Tabel 2'!Q27</f>
        <v>182904.00899999999</v>
      </c>
      <c r="R15" s="148">
        <f>'Tabel 2'!R27</f>
        <v>182904.00899999999</v>
      </c>
      <c r="S15" s="148">
        <f>'Tabel 2'!S27</f>
        <v>182904.00899999999</v>
      </c>
      <c r="T15" s="148">
        <f>'Tabel 2'!T27</f>
        <v>182904.00899999999</v>
      </c>
      <c r="U15" s="148">
        <f>'Tabel 2'!U27</f>
        <v>182904.00899999999</v>
      </c>
      <c r="V15" s="148">
        <f>'Tabel 2'!V27</f>
        <v>182904.00899999999</v>
      </c>
      <c r="W15" s="148">
        <f>'Tabel 2'!W27</f>
        <v>182904.00899999999</v>
      </c>
      <c r="X15" s="148">
        <f>'Tabel 2'!X27</f>
        <v>182904.00899999999</v>
      </c>
      <c r="Y15" s="148">
        <f>'Tabel 2'!Y27</f>
        <v>182904.00899999999</v>
      </c>
      <c r="Z15" s="148">
        <f>'Tabel 2'!Z27</f>
        <v>182904.00899999999</v>
      </c>
      <c r="AA15" s="148">
        <f>'Tabel 2'!AA27</f>
        <v>182904.00899999999</v>
      </c>
      <c r="AB15" s="148">
        <f>'Tabel 2'!AB27</f>
        <v>182904.00899999999</v>
      </c>
      <c r="AC15" s="148">
        <f>'Tabel 2'!AC27</f>
        <v>182904.00899999999</v>
      </c>
    </row>
    <row r="16" spans="1:29">
      <c r="A16" s="149" t="str">
        <f>'Tabel 2'!A29</f>
        <v>Tööjõukulud</v>
      </c>
      <c r="B16" s="149">
        <f>'Tabel 2'!B29</f>
        <v>956541</v>
      </c>
      <c r="C16" s="149">
        <f>'Tabel 2'!C29</f>
        <v>1112158</v>
      </c>
      <c r="D16" s="149">
        <f>'Tabel 2'!D29</f>
        <v>1242639</v>
      </c>
      <c r="E16" s="149">
        <f>'Tabel 2'!E29</f>
        <v>1242639</v>
      </c>
      <c r="F16" s="149">
        <f>'Tabel 2'!F29</f>
        <v>1242639</v>
      </c>
      <c r="G16" s="149">
        <f>'Tabel 2'!G29</f>
        <v>1242639</v>
      </c>
      <c r="H16" s="149">
        <f>'Tabel 2'!H29</f>
        <v>1242639</v>
      </c>
      <c r="I16" s="149">
        <f>'Tabel 2'!I29</f>
        <v>1242639</v>
      </c>
      <c r="J16" s="149">
        <f>'Tabel 2'!J29</f>
        <v>1158901.6000000001</v>
      </c>
      <c r="K16" s="149">
        <f>'Tabel 2'!K29</f>
        <v>1158901.6000000001</v>
      </c>
      <c r="L16" s="149">
        <f>'Tabel 2'!L29</f>
        <v>1158901.6000000001</v>
      </c>
      <c r="M16" s="149">
        <f>'Tabel 2'!M29</f>
        <v>1158901.6000000001</v>
      </c>
      <c r="N16" s="149">
        <f>'Tabel 2'!N29</f>
        <v>1158901.6000000001</v>
      </c>
      <c r="O16" s="149">
        <f>'Tabel 2'!O29</f>
        <v>1158901.6000000001</v>
      </c>
      <c r="P16" s="149">
        <f>'Tabel 2'!P29</f>
        <v>1158901.6000000001</v>
      </c>
      <c r="Q16" s="149">
        <f>'Tabel 2'!Q29</f>
        <v>1158901.6000000001</v>
      </c>
      <c r="R16" s="149">
        <f>'Tabel 2'!R29</f>
        <v>1158901.6000000001</v>
      </c>
      <c r="S16" s="149">
        <f>'Tabel 2'!S29</f>
        <v>1158901.6000000001</v>
      </c>
      <c r="T16" s="149">
        <f>'Tabel 2'!T29</f>
        <v>1158901.6000000001</v>
      </c>
      <c r="U16" s="149">
        <f>'Tabel 2'!U29</f>
        <v>1158901.6000000001</v>
      </c>
      <c r="V16" s="149">
        <f>'Tabel 2'!V29</f>
        <v>1158901.6000000001</v>
      </c>
      <c r="W16" s="149">
        <f>'Tabel 2'!W29</f>
        <v>1158901.6000000001</v>
      </c>
      <c r="X16" s="149">
        <f>'Tabel 2'!X29</f>
        <v>1158901.6000000001</v>
      </c>
      <c r="Y16" s="149">
        <f>'Tabel 2'!Y29</f>
        <v>1158901.6000000001</v>
      </c>
      <c r="Z16" s="149">
        <f>'Tabel 2'!Z29</f>
        <v>1158901.6000000001</v>
      </c>
      <c r="AA16" s="149">
        <f>'Tabel 2'!AA29</f>
        <v>1158901.6000000001</v>
      </c>
      <c r="AB16" s="149">
        <f>'Tabel 2'!AB29</f>
        <v>1158901.6000000001</v>
      </c>
      <c r="AC16" s="149">
        <f>'Tabel 2'!AC29</f>
        <v>1158901.6000000001</v>
      </c>
    </row>
    <row r="17" spans="1:29" s="113" customFormat="1">
      <c r="A17" s="150" t="s">
        <v>30</v>
      </c>
      <c r="B17" s="151">
        <f>B15+B16</f>
        <v>1179623.1099999999</v>
      </c>
      <c r="C17" s="151">
        <f t="shared" ref="C17:AC17" si="8">C15+C16</f>
        <v>1346475</v>
      </c>
      <c r="D17" s="151">
        <f t="shared" si="8"/>
        <v>1476956</v>
      </c>
      <c r="E17" s="151">
        <f t="shared" si="8"/>
        <v>1476956</v>
      </c>
      <c r="F17" s="151">
        <f t="shared" si="8"/>
        <v>1476956</v>
      </c>
      <c r="G17" s="151">
        <f t="shared" si="8"/>
        <v>1446081.392</v>
      </c>
      <c r="H17" s="151">
        <f t="shared" si="8"/>
        <v>1446081.392</v>
      </c>
      <c r="I17" s="151">
        <f t="shared" si="8"/>
        <v>1448661.392</v>
      </c>
      <c r="J17" s="151">
        <f t="shared" si="8"/>
        <v>1341805.6090000002</v>
      </c>
      <c r="K17" s="151">
        <f t="shared" si="8"/>
        <v>1341805.6090000002</v>
      </c>
      <c r="L17" s="151">
        <f t="shared" si="8"/>
        <v>1341805.6090000002</v>
      </c>
      <c r="M17" s="151">
        <f t="shared" si="8"/>
        <v>1341805.6090000002</v>
      </c>
      <c r="N17" s="151">
        <f t="shared" si="8"/>
        <v>1341805.6090000002</v>
      </c>
      <c r="O17" s="151">
        <f t="shared" si="8"/>
        <v>1341805.6090000002</v>
      </c>
      <c r="P17" s="151">
        <f t="shared" si="8"/>
        <v>1341805.6090000002</v>
      </c>
      <c r="Q17" s="151">
        <f t="shared" si="8"/>
        <v>1341805.6090000002</v>
      </c>
      <c r="R17" s="151">
        <f t="shared" si="8"/>
        <v>1341805.6090000002</v>
      </c>
      <c r="S17" s="151">
        <f t="shared" si="8"/>
        <v>1341805.6090000002</v>
      </c>
      <c r="T17" s="151">
        <f t="shared" si="8"/>
        <v>1341805.6090000002</v>
      </c>
      <c r="U17" s="151">
        <f t="shared" si="8"/>
        <v>1341805.6090000002</v>
      </c>
      <c r="V17" s="151">
        <f t="shared" si="8"/>
        <v>1341805.6090000002</v>
      </c>
      <c r="W17" s="151">
        <f t="shared" si="8"/>
        <v>1341805.6090000002</v>
      </c>
      <c r="X17" s="151">
        <f t="shared" si="8"/>
        <v>1341805.6090000002</v>
      </c>
      <c r="Y17" s="151">
        <f t="shared" si="8"/>
        <v>1341805.6090000002</v>
      </c>
      <c r="Z17" s="151">
        <f t="shared" si="8"/>
        <v>1341805.6090000002</v>
      </c>
      <c r="AA17" s="151">
        <f t="shared" si="8"/>
        <v>1341805.6090000002</v>
      </c>
      <c r="AB17" s="151">
        <f t="shared" si="8"/>
        <v>1341805.6090000002</v>
      </c>
      <c r="AC17" s="151">
        <f t="shared" si="8"/>
        <v>1341805.6090000002</v>
      </c>
    </row>
    <row r="18" spans="1:29">
      <c r="A18" s="141" t="s">
        <v>155</v>
      </c>
      <c r="B18" s="115"/>
      <c r="C18" s="115"/>
      <c r="D18" s="115"/>
      <c r="E18" s="115"/>
      <c r="F18" s="115"/>
      <c r="G18" s="115"/>
      <c r="H18" s="115"/>
      <c r="I18" s="115">
        <f>$B$2/$B$3</f>
        <v>175449.41833333331</v>
      </c>
      <c r="J18" s="115">
        <f t="shared" ref="J18:AC18" si="9">$B$2/$B$3</f>
        <v>175449.41833333331</v>
      </c>
      <c r="K18" s="115">
        <f t="shared" si="9"/>
        <v>175449.41833333331</v>
      </c>
      <c r="L18" s="115">
        <f t="shared" si="9"/>
        <v>175449.41833333331</v>
      </c>
      <c r="M18" s="115">
        <f t="shared" si="9"/>
        <v>175449.41833333331</v>
      </c>
      <c r="N18" s="115">
        <f t="shared" si="9"/>
        <v>175449.41833333331</v>
      </c>
      <c r="O18" s="115">
        <f t="shared" si="9"/>
        <v>175449.41833333331</v>
      </c>
      <c r="P18" s="115">
        <f t="shared" si="9"/>
        <v>175449.41833333331</v>
      </c>
      <c r="Q18" s="115">
        <f t="shared" si="9"/>
        <v>175449.41833333331</v>
      </c>
      <c r="R18" s="115">
        <f t="shared" si="9"/>
        <v>175449.41833333331</v>
      </c>
      <c r="S18" s="115">
        <f t="shared" si="9"/>
        <v>175449.41833333331</v>
      </c>
      <c r="T18" s="115">
        <f t="shared" si="9"/>
        <v>175449.41833333331</v>
      </c>
      <c r="U18" s="115">
        <f t="shared" si="9"/>
        <v>175449.41833333331</v>
      </c>
      <c r="V18" s="115">
        <f t="shared" si="9"/>
        <v>175449.41833333331</v>
      </c>
      <c r="W18" s="115">
        <f t="shared" si="9"/>
        <v>175449.41833333331</v>
      </c>
      <c r="X18" s="115">
        <f t="shared" si="9"/>
        <v>175449.41833333331</v>
      </c>
      <c r="Y18" s="115">
        <f t="shared" si="9"/>
        <v>175449.41833333331</v>
      </c>
      <c r="Z18" s="115">
        <f t="shared" si="9"/>
        <v>175449.41833333331</v>
      </c>
      <c r="AA18" s="115">
        <f t="shared" si="9"/>
        <v>175449.41833333331</v>
      </c>
      <c r="AB18" s="115">
        <f t="shared" si="9"/>
        <v>175449.41833333331</v>
      </c>
      <c r="AC18" s="115">
        <f t="shared" si="9"/>
        <v>175449.41833333331</v>
      </c>
    </row>
    <row r="19" spans="1:29">
      <c r="A19" s="141" t="s">
        <v>156</v>
      </c>
      <c r="B19" s="115"/>
      <c r="C19" s="115"/>
      <c r="D19" s="115"/>
      <c r="E19" s="115" t="e">
        <f>$C$2/$C$3</f>
        <v>#REF!</v>
      </c>
      <c r="F19" s="115" t="e">
        <f t="shared" ref="F19:AC19" si="10">$C$2/$C$3</f>
        <v>#REF!</v>
      </c>
      <c r="G19" s="115" t="e">
        <f t="shared" si="10"/>
        <v>#REF!</v>
      </c>
      <c r="H19" s="115" t="e">
        <f t="shared" si="10"/>
        <v>#REF!</v>
      </c>
      <c r="I19" s="115" t="e">
        <f t="shared" si="10"/>
        <v>#REF!</v>
      </c>
      <c r="J19" s="115" t="e">
        <f t="shared" si="10"/>
        <v>#REF!</v>
      </c>
      <c r="K19" s="115" t="e">
        <f t="shared" si="10"/>
        <v>#REF!</v>
      </c>
      <c r="L19" s="115" t="e">
        <f t="shared" si="10"/>
        <v>#REF!</v>
      </c>
      <c r="M19" s="115" t="e">
        <f t="shared" si="10"/>
        <v>#REF!</v>
      </c>
      <c r="N19" s="115" t="e">
        <f t="shared" si="10"/>
        <v>#REF!</v>
      </c>
      <c r="O19" s="115" t="e">
        <f t="shared" si="10"/>
        <v>#REF!</v>
      </c>
      <c r="P19" s="115" t="e">
        <f t="shared" si="10"/>
        <v>#REF!</v>
      </c>
      <c r="Q19" s="115" t="e">
        <f t="shared" si="10"/>
        <v>#REF!</v>
      </c>
      <c r="R19" s="115" t="e">
        <f t="shared" si="10"/>
        <v>#REF!</v>
      </c>
      <c r="S19" s="115" t="e">
        <f t="shared" si="10"/>
        <v>#REF!</v>
      </c>
      <c r="T19" s="115" t="e">
        <f t="shared" si="10"/>
        <v>#REF!</v>
      </c>
      <c r="U19" s="115" t="e">
        <f t="shared" si="10"/>
        <v>#REF!</v>
      </c>
      <c r="V19" s="115" t="e">
        <f t="shared" si="10"/>
        <v>#REF!</v>
      </c>
      <c r="W19" s="115" t="e">
        <f t="shared" si="10"/>
        <v>#REF!</v>
      </c>
      <c r="X19" s="115" t="e">
        <f t="shared" si="10"/>
        <v>#REF!</v>
      </c>
      <c r="Y19" s="115" t="e">
        <f t="shared" si="10"/>
        <v>#REF!</v>
      </c>
      <c r="Z19" s="115" t="e">
        <f t="shared" si="10"/>
        <v>#REF!</v>
      </c>
      <c r="AA19" s="115" t="e">
        <f t="shared" si="10"/>
        <v>#REF!</v>
      </c>
      <c r="AB19" s="115" t="e">
        <f t="shared" si="10"/>
        <v>#REF!</v>
      </c>
      <c r="AC19" s="115" t="e">
        <f t="shared" si="10"/>
        <v>#REF!</v>
      </c>
    </row>
    <row r="20" spans="1:29">
      <c r="A20" s="141" t="s">
        <v>157</v>
      </c>
      <c r="B20" s="115">
        <f>SUM(B18:B19)</f>
        <v>0</v>
      </c>
      <c r="C20" s="115">
        <f t="shared" ref="C20:AC20" si="11">SUM(C18:C19)</f>
        <v>0</v>
      </c>
      <c r="D20" s="115">
        <f t="shared" si="11"/>
        <v>0</v>
      </c>
      <c r="E20" s="115" t="e">
        <f t="shared" si="11"/>
        <v>#REF!</v>
      </c>
      <c r="F20" s="115" t="e">
        <f t="shared" si="11"/>
        <v>#REF!</v>
      </c>
      <c r="G20" s="115" t="e">
        <f t="shared" si="11"/>
        <v>#REF!</v>
      </c>
      <c r="H20" s="115" t="e">
        <f t="shared" si="11"/>
        <v>#REF!</v>
      </c>
      <c r="I20" s="115" t="e">
        <f t="shared" si="11"/>
        <v>#REF!</v>
      </c>
      <c r="J20" s="115" t="e">
        <f t="shared" si="11"/>
        <v>#REF!</v>
      </c>
      <c r="K20" s="115" t="e">
        <f t="shared" si="11"/>
        <v>#REF!</v>
      </c>
      <c r="L20" s="115" t="e">
        <f t="shared" si="11"/>
        <v>#REF!</v>
      </c>
      <c r="M20" s="115" t="e">
        <f t="shared" si="11"/>
        <v>#REF!</v>
      </c>
      <c r="N20" s="115" t="e">
        <f t="shared" si="11"/>
        <v>#REF!</v>
      </c>
      <c r="O20" s="115" t="e">
        <f t="shared" si="11"/>
        <v>#REF!</v>
      </c>
      <c r="P20" s="115" t="e">
        <f t="shared" si="11"/>
        <v>#REF!</v>
      </c>
      <c r="Q20" s="115" t="e">
        <f t="shared" si="11"/>
        <v>#REF!</v>
      </c>
      <c r="R20" s="115" t="e">
        <f t="shared" si="11"/>
        <v>#REF!</v>
      </c>
      <c r="S20" s="115" t="e">
        <f t="shared" si="11"/>
        <v>#REF!</v>
      </c>
      <c r="T20" s="115" t="e">
        <f t="shared" si="11"/>
        <v>#REF!</v>
      </c>
      <c r="U20" s="115" t="e">
        <f t="shared" si="11"/>
        <v>#REF!</v>
      </c>
      <c r="V20" s="115" t="e">
        <f t="shared" si="11"/>
        <v>#REF!</v>
      </c>
      <c r="W20" s="115" t="e">
        <f t="shared" si="11"/>
        <v>#REF!</v>
      </c>
      <c r="X20" s="115" t="e">
        <f t="shared" si="11"/>
        <v>#REF!</v>
      </c>
      <c r="Y20" s="115" t="e">
        <f t="shared" si="11"/>
        <v>#REF!</v>
      </c>
      <c r="Z20" s="115" t="e">
        <f t="shared" si="11"/>
        <v>#REF!</v>
      </c>
      <c r="AA20" s="115" t="e">
        <f t="shared" si="11"/>
        <v>#REF!</v>
      </c>
      <c r="AB20" s="115" t="e">
        <f t="shared" si="11"/>
        <v>#REF!</v>
      </c>
      <c r="AC20" s="115" t="e">
        <f t="shared" si="11"/>
        <v>#REF!</v>
      </c>
    </row>
    <row r="21" spans="1:29">
      <c r="A21" s="140" t="s">
        <v>125</v>
      </c>
      <c r="B21" s="96">
        <f t="shared" ref="B21:W21" si="12">B14-B17-B20</f>
        <v>0</v>
      </c>
      <c r="C21" s="96">
        <f t="shared" si="12"/>
        <v>0</v>
      </c>
      <c r="D21" s="96">
        <f t="shared" si="12"/>
        <v>0</v>
      </c>
      <c r="E21" s="96" t="e">
        <f t="shared" si="12"/>
        <v>#REF!</v>
      </c>
      <c r="F21" s="96" t="e">
        <f t="shared" si="12"/>
        <v>#REF!</v>
      </c>
      <c r="G21" s="96" t="e">
        <f t="shared" si="12"/>
        <v>#REF!</v>
      </c>
      <c r="H21" s="96" t="e">
        <f t="shared" si="12"/>
        <v>#REF!</v>
      </c>
      <c r="I21" s="96" t="e">
        <f t="shared" si="12"/>
        <v>#REF!</v>
      </c>
      <c r="J21" s="96" t="e">
        <f t="shared" si="12"/>
        <v>#REF!</v>
      </c>
      <c r="K21" s="96" t="e">
        <f t="shared" si="12"/>
        <v>#REF!</v>
      </c>
      <c r="L21" s="96" t="e">
        <f t="shared" si="12"/>
        <v>#REF!</v>
      </c>
      <c r="M21" s="96" t="e">
        <f t="shared" si="12"/>
        <v>#REF!</v>
      </c>
      <c r="N21" s="96" t="e">
        <f t="shared" si="12"/>
        <v>#REF!</v>
      </c>
      <c r="O21" s="96" t="e">
        <f t="shared" si="12"/>
        <v>#REF!</v>
      </c>
      <c r="P21" s="96" t="e">
        <f t="shared" si="12"/>
        <v>#REF!</v>
      </c>
      <c r="Q21" s="96" t="e">
        <f t="shared" si="12"/>
        <v>#REF!</v>
      </c>
      <c r="R21" s="96" t="e">
        <f t="shared" si="12"/>
        <v>#REF!</v>
      </c>
      <c r="S21" s="96" t="e">
        <f t="shared" si="12"/>
        <v>#REF!</v>
      </c>
      <c r="T21" s="96" t="e">
        <f t="shared" si="12"/>
        <v>#REF!</v>
      </c>
      <c r="U21" s="96" t="e">
        <f t="shared" si="12"/>
        <v>#REF!</v>
      </c>
      <c r="V21" s="96" t="e">
        <f t="shared" si="12"/>
        <v>#REF!</v>
      </c>
      <c r="W21" s="96" t="e">
        <f t="shared" si="12"/>
        <v>#REF!</v>
      </c>
      <c r="X21" s="96" t="e">
        <f t="shared" ref="X21:AC21" si="13">X14-X17-X20</f>
        <v>#REF!</v>
      </c>
      <c r="Y21" s="96" t="e">
        <f t="shared" si="13"/>
        <v>#REF!</v>
      </c>
      <c r="Z21" s="96" t="e">
        <f t="shared" si="13"/>
        <v>#REF!</v>
      </c>
      <c r="AA21" s="96" t="e">
        <f t="shared" si="13"/>
        <v>#REF!</v>
      </c>
      <c r="AB21" s="96" t="e">
        <f t="shared" si="13"/>
        <v>#REF!</v>
      </c>
      <c r="AC21" s="96" t="e">
        <f t="shared" si="13"/>
        <v>#REF!</v>
      </c>
    </row>
    <row r="22" spans="1:29">
      <c r="A22" s="61" t="s">
        <v>126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</row>
    <row r="23" spans="1:29">
      <c r="A23" s="142" t="s">
        <v>51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</row>
    <row r="24" spans="1:29">
      <c r="A24" s="142" t="s">
        <v>127</v>
      </c>
      <c r="B24" s="115">
        <f t="shared" ref="B24:C24" si="14">SUM(B22:B23)</f>
        <v>0</v>
      </c>
      <c r="C24" s="115">
        <f t="shared" si="14"/>
        <v>0</v>
      </c>
      <c r="D24" s="115">
        <f>SUM(D22:D23)</f>
        <v>0</v>
      </c>
      <c r="E24" s="115">
        <f t="shared" ref="E24:W24" si="15">SUM(E22:E23)</f>
        <v>0</v>
      </c>
      <c r="F24" s="115">
        <f t="shared" si="15"/>
        <v>0</v>
      </c>
      <c r="G24" s="115">
        <f t="shared" si="15"/>
        <v>0</v>
      </c>
      <c r="H24" s="115">
        <f t="shared" si="15"/>
        <v>0</v>
      </c>
      <c r="I24" s="115">
        <f t="shared" si="15"/>
        <v>0</v>
      </c>
      <c r="J24" s="115">
        <f t="shared" si="15"/>
        <v>0</v>
      </c>
      <c r="K24" s="115">
        <f t="shared" si="15"/>
        <v>0</v>
      </c>
      <c r="L24" s="115">
        <f t="shared" si="15"/>
        <v>0</v>
      </c>
      <c r="M24" s="115">
        <f t="shared" si="15"/>
        <v>0</v>
      </c>
      <c r="N24" s="115">
        <f t="shared" si="15"/>
        <v>0</v>
      </c>
      <c r="O24" s="115">
        <f t="shared" si="15"/>
        <v>0</v>
      </c>
      <c r="P24" s="115">
        <f t="shared" si="15"/>
        <v>0</v>
      </c>
      <c r="Q24" s="115">
        <f t="shared" si="15"/>
        <v>0</v>
      </c>
      <c r="R24" s="115">
        <f t="shared" si="15"/>
        <v>0</v>
      </c>
      <c r="S24" s="115">
        <f t="shared" si="15"/>
        <v>0</v>
      </c>
      <c r="T24" s="115">
        <f t="shared" si="15"/>
        <v>0</v>
      </c>
      <c r="U24" s="115">
        <f t="shared" si="15"/>
        <v>0</v>
      </c>
      <c r="V24" s="115">
        <f t="shared" si="15"/>
        <v>0</v>
      </c>
      <c r="W24" s="115">
        <f t="shared" si="15"/>
        <v>0</v>
      </c>
      <c r="X24" s="115">
        <f t="shared" ref="X24:AC24" si="16">SUM(X22:X23)</f>
        <v>0</v>
      </c>
      <c r="Y24" s="115">
        <f t="shared" si="16"/>
        <v>0</v>
      </c>
      <c r="Z24" s="115">
        <f t="shared" si="16"/>
        <v>0</v>
      </c>
      <c r="AA24" s="115">
        <f t="shared" si="16"/>
        <v>0</v>
      </c>
      <c r="AB24" s="115">
        <f t="shared" si="16"/>
        <v>0</v>
      </c>
      <c r="AC24" s="115">
        <f t="shared" si="16"/>
        <v>0</v>
      </c>
    </row>
    <row r="25" spans="1:29">
      <c r="A25" s="140" t="s">
        <v>128</v>
      </c>
      <c r="B25" s="96">
        <f t="shared" ref="B25:W25" si="17">B21-B22</f>
        <v>0</v>
      </c>
      <c r="C25" s="96">
        <f t="shared" si="17"/>
        <v>0</v>
      </c>
      <c r="D25" s="96">
        <f>D21-D22</f>
        <v>0</v>
      </c>
      <c r="E25" s="96" t="e">
        <f>E21-E22</f>
        <v>#REF!</v>
      </c>
      <c r="F25" s="96" t="e">
        <f t="shared" si="17"/>
        <v>#REF!</v>
      </c>
      <c r="G25" s="96" t="e">
        <f t="shared" si="17"/>
        <v>#REF!</v>
      </c>
      <c r="H25" s="96" t="e">
        <f t="shared" si="17"/>
        <v>#REF!</v>
      </c>
      <c r="I25" s="96" t="e">
        <f t="shared" si="17"/>
        <v>#REF!</v>
      </c>
      <c r="J25" s="96" t="e">
        <f t="shared" si="17"/>
        <v>#REF!</v>
      </c>
      <c r="K25" s="96" t="e">
        <f t="shared" si="17"/>
        <v>#REF!</v>
      </c>
      <c r="L25" s="96" t="e">
        <f t="shared" si="17"/>
        <v>#REF!</v>
      </c>
      <c r="M25" s="96" t="e">
        <f t="shared" si="17"/>
        <v>#REF!</v>
      </c>
      <c r="N25" s="96" t="e">
        <f t="shared" si="17"/>
        <v>#REF!</v>
      </c>
      <c r="O25" s="96" t="e">
        <f t="shared" si="17"/>
        <v>#REF!</v>
      </c>
      <c r="P25" s="96" t="e">
        <f t="shared" si="17"/>
        <v>#REF!</v>
      </c>
      <c r="Q25" s="96" t="e">
        <f t="shared" si="17"/>
        <v>#REF!</v>
      </c>
      <c r="R25" s="96" t="e">
        <f t="shared" si="17"/>
        <v>#REF!</v>
      </c>
      <c r="S25" s="96" t="e">
        <f t="shared" si="17"/>
        <v>#REF!</v>
      </c>
      <c r="T25" s="96" t="e">
        <f t="shared" si="17"/>
        <v>#REF!</v>
      </c>
      <c r="U25" s="96" t="e">
        <f t="shared" si="17"/>
        <v>#REF!</v>
      </c>
      <c r="V25" s="96" t="e">
        <f t="shared" si="17"/>
        <v>#REF!</v>
      </c>
      <c r="W25" s="96" t="e">
        <f t="shared" si="17"/>
        <v>#REF!</v>
      </c>
      <c r="X25" s="96" t="e">
        <f t="shared" ref="X25:AC25" si="18">X21-X22</f>
        <v>#REF!</v>
      </c>
      <c r="Y25" s="96" t="e">
        <f t="shared" si="18"/>
        <v>#REF!</v>
      </c>
      <c r="Z25" s="96" t="e">
        <f t="shared" si="18"/>
        <v>#REF!</v>
      </c>
      <c r="AA25" s="96" t="e">
        <f t="shared" si="18"/>
        <v>#REF!</v>
      </c>
      <c r="AB25" s="96" t="e">
        <f t="shared" si="18"/>
        <v>#REF!</v>
      </c>
      <c r="AC25" s="96" t="e">
        <f t="shared" si="18"/>
        <v>#REF!</v>
      </c>
    </row>
    <row r="27" spans="1:29">
      <c r="A27" s="138" t="s">
        <v>129</v>
      </c>
    </row>
    <row r="28" spans="1:29">
      <c r="A28" s="139"/>
      <c r="B28" s="139">
        <v>2017</v>
      </c>
      <c r="C28" s="139">
        <f>B28+1</f>
        <v>2018</v>
      </c>
      <c r="D28" s="139">
        <f t="shared" ref="D28:W28" si="19">C28+1</f>
        <v>2019</v>
      </c>
      <c r="E28" s="139">
        <f t="shared" si="19"/>
        <v>2020</v>
      </c>
      <c r="F28" s="139">
        <f t="shared" si="19"/>
        <v>2021</v>
      </c>
      <c r="G28" s="139">
        <f t="shared" si="19"/>
        <v>2022</v>
      </c>
      <c r="H28" s="139">
        <f t="shared" si="19"/>
        <v>2023</v>
      </c>
      <c r="I28" s="139">
        <f t="shared" si="19"/>
        <v>2024</v>
      </c>
      <c r="J28" s="139">
        <f t="shared" si="19"/>
        <v>2025</v>
      </c>
      <c r="K28" s="139">
        <f t="shared" si="19"/>
        <v>2026</v>
      </c>
      <c r="L28" s="139">
        <f t="shared" si="19"/>
        <v>2027</v>
      </c>
      <c r="M28" s="139">
        <f t="shared" si="19"/>
        <v>2028</v>
      </c>
      <c r="N28" s="139">
        <f t="shared" si="19"/>
        <v>2029</v>
      </c>
      <c r="O28" s="139">
        <f t="shared" si="19"/>
        <v>2030</v>
      </c>
      <c r="P28" s="139">
        <f t="shared" si="19"/>
        <v>2031</v>
      </c>
      <c r="Q28" s="139">
        <f t="shared" si="19"/>
        <v>2032</v>
      </c>
      <c r="R28" s="139">
        <f t="shared" si="19"/>
        <v>2033</v>
      </c>
      <c r="S28" s="139">
        <f t="shared" si="19"/>
        <v>2034</v>
      </c>
      <c r="T28" s="139">
        <f t="shared" si="19"/>
        <v>2035</v>
      </c>
      <c r="U28" s="139">
        <f t="shared" si="19"/>
        <v>2036</v>
      </c>
      <c r="V28" s="139">
        <f t="shared" si="19"/>
        <v>2037</v>
      </c>
      <c r="W28" s="139">
        <f t="shared" si="19"/>
        <v>2038</v>
      </c>
      <c r="X28" s="139">
        <f t="shared" ref="X28" si="20">W28+1</f>
        <v>2039</v>
      </c>
      <c r="Y28" s="139">
        <f t="shared" ref="Y28" si="21">X28+1</f>
        <v>2040</v>
      </c>
      <c r="Z28" s="139">
        <f t="shared" ref="Z28" si="22">Y28+1</f>
        <v>2041</v>
      </c>
      <c r="AA28" s="139">
        <f t="shared" ref="AA28" si="23">Z28+1</f>
        <v>2042</v>
      </c>
      <c r="AB28" s="139">
        <f t="shared" ref="AB28" si="24">AA28+1</f>
        <v>2043</v>
      </c>
      <c r="AC28" s="139">
        <f t="shared" ref="AC28" si="25">AB28+1</f>
        <v>2044</v>
      </c>
    </row>
    <row r="29" spans="1:29">
      <c r="A29" s="143" t="s">
        <v>128</v>
      </c>
      <c r="B29" s="115">
        <f>B25</f>
        <v>0</v>
      </c>
      <c r="C29" s="115">
        <f t="shared" ref="C29:W29" si="26">C25</f>
        <v>0</v>
      </c>
      <c r="D29" s="115">
        <f t="shared" si="26"/>
        <v>0</v>
      </c>
      <c r="E29" s="115" t="e">
        <f t="shared" si="26"/>
        <v>#REF!</v>
      </c>
      <c r="F29" s="115" t="e">
        <f t="shared" si="26"/>
        <v>#REF!</v>
      </c>
      <c r="G29" s="115" t="e">
        <f t="shared" si="26"/>
        <v>#REF!</v>
      </c>
      <c r="H29" s="115" t="e">
        <f t="shared" si="26"/>
        <v>#REF!</v>
      </c>
      <c r="I29" s="115" t="e">
        <f t="shared" si="26"/>
        <v>#REF!</v>
      </c>
      <c r="J29" s="115" t="e">
        <f t="shared" si="26"/>
        <v>#REF!</v>
      </c>
      <c r="K29" s="115" t="e">
        <f t="shared" si="26"/>
        <v>#REF!</v>
      </c>
      <c r="L29" s="115" t="e">
        <f t="shared" si="26"/>
        <v>#REF!</v>
      </c>
      <c r="M29" s="115" t="e">
        <f t="shared" si="26"/>
        <v>#REF!</v>
      </c>
      <c r="N29" s="115" t="e">
        <f t="shared" si="26"/>
        <v>#REF!</v>
      </c>
      <c r="O29" s="115" t="e">
        <f t="shared" si="26"/>
        <v>#REF!</v>
      </c>
      <c r="P29" s="115" t="e">
        <f t="shared" si="26"/>
        <v>#REF!</v>
      </c>
      <c r="Q29" s="115" t="e">
        <f t="shared" si="26"/>
        <v>#REF!</v>
      </c>
      <c r="R29" s="115" t="e">
        <f t="shared" si="26"/>
        <v>#REF!</v>
      </c>
      <c r="S29" s="115" t="e">
        <f t="shared" si="26"/>
        <v>#REF!</v>
      </c>
      <c r="T29" s="115" t="e">
        <f t="shared" si="26"/>
        <v>#REF!</v>
      </c>
      <c r="U29" s="115" t="e">
        <f t="shared" si="26"/>
        <v>#REF!</v>
      </c>
      <c r="V29" s="115" t="e">
        <f t="shared" si="26"/>
        <v>#REF!</v>
      </c>
      <c r="W29" s="115" t="e">
        <f t="shared" si="26"/>
        <v>#REF!</v>
      </c>
      <c r="X29" s="115" t="e">
        <f t="shared" ref="X29:AC29" si="27">X25</f>
        <v>#REF!</v>
      </c>
      <c r="Y29" s="115" t="e">
        <f t="shared" si="27"/>
        <v>#REF!</v>
      </c>
      <c r="Z29" s="115" t="e">
        <f t="shared" si="27"/>
        <v>#REF!</v>
      </c>
      <c r="AA29" s="115" t="e">
        <f t="shared" si="27"/>
        <v>#REF!</v>
      </c>
      <c r="AB29" s="115" t="e">
        <f t="shared" si="27"/>
        <v>#REF!</v>
      </c>
      <c r="AC29" s="115" t="e">
        <f t="shared" si="27"/>
        <v>#REF!</v>
      </c>
    </row>
    <row r="30" spans="1:29">
      <c r="A30" s="143" t="s">
        <v>124</v>
      </c>
      <c r="B30" s="115">
        <f>B20</f>
        <v>0</v>
      </c>
      <c r="C30" s="115">
        <f t="shared" ref="C30:W30" si="28">C20</f>
        <v>0</v>
      </c>
      <c r="D30" s="115">
        <f t="shared" si="28"/>
        <v>0</v>
      </c>
      <c r="E30" s="115" t="e">
        <f t="shared" si="28"/>
        <v>#REF!</v>
      </c>
      <c r="F30" s="115" t="e">
        <f t="shared" si="28"/>
        <v>#REF!</v>
      </c>
      <c r="G30" s="115" t="e">
        <f t="shared" si="28"/>
        <v>#REF!</v>
      </c>
      <c r="H30" s="115" t="e">
        <f t="shared" si="28"/>
        <v>#REF!</v>
      </c>
      <c r="I30" s="115" t="e">
        <f t="shared" si="28"/>
        <v>#REF!</v>
      </c>
      <c r="J30" s="115" t="e">
        <f t="shared" si="28"/>
        <v>#REF!</v>
      </c>
      <c r="K30" s="115" t="e">
        <f t="shared" si="28"/>
        <v>#REF!</v>
      </c>
      <c r="L30" s="115" t="e">
        <f t="shared" si="28"/>
        <v>#REF!</v>
      </c>
      <c r="M30" s="115" t="e">
        <f t="shared" si="28"/>
        <v>#REF!</v>
      </c>
      <c r="N30" s="115" t="e">
        <f t="shared" si="28"/>
        <v>#REF!</v>
      </c>
      <c r="O30" s="115" t="e">
        <f t="shared" si="28"/>
        <v>#REF!</v>
      </c>
      <c r="P30" s="115" t="e">
        <f t="shared" si="28"/>
        <v>#REF!</v>
      </c>
      <c r="Q30" s="115" t="e">
        <f t="shared" si="28"/>
        <v>#REF!</v>
      </c>
      <c r="R30" s="115" t="e">
        <f t="shared" si="28"/>
        <v>#REF!</v>
      </c>
      <c r="S30" s="115" t="e">
        <f t="shared" si="28"/>
        <v>#REF!</v>
      </c>
      <c r="T30" s="115" t="e">
        <f t="shared" si="28"/>
        <v>#REF!</v>
      </c>
      <c r="U30" s="115" t="e">
        <f t="shared" si="28"/>
        <v>#REF!</v>
      </c>
      <c r="V30" s="115" t="e">
        <f t="shared" si="28"/>
        <v>#REF!</v>
      </c>
      <c r="W30" s="115" t="e">
        <f t="shared" si="28"/>
        <v>#REF!</v>
      </c>
      <c r="X30" s="115" t="e">
        <f t="shared" ref="X30:AC30" si="29">X20</f>
        <v>#REF!</v>
      </c>
      <c r="Y30" s="115" t="e">
        <f t="shared" si="29"/>
        <v>#REF!</v>
      </c>
      <c r="Z30" s="115" t="e">
        <f t="shared" si="29"/>
        <v>#REF!</v>
      </c>
      <c r="AA30" s="115" t="e">
        <f t="shared" si="29"/>
        <v>#REF!</v>
      </c>
      <c r="AB30" s="115" t="e">
        <f t="shared" si="29"/>
        <v>#REF!</v>
      </c>
      <c r="AC30" s="115" t="e">
        <f t="shared" si="29"/>
        <v>#REF!</v>
      </c>
    </row>
    <row r="31" spans="1:29" s="113" customFormat="1">
      <c r="A31" s="144" t="s">
        <v>130</v>
      </c>
      <c r="B31" s="151">
        <f>SUM(B29:B30)</f>
        <v>0</v>
      </c>
      <c r="C31" s="151">
        <f t="shared" ref="C31:W31" si="30">SUM(C29:C30)</f>
        <v>0</v>
      </c>
      <c r="D31" s="151">
        <f>SUM(D29:D30)</f>
        <v>0</v>
      </c>
      <c r="E31" s="151" t="e">
        <f t="shared" si="30"/>
        <v>#REF!</v>
      </c>
      <c r="F31" s="151" t="e">
        <f t="shared" si="30"/>
        <v>#REF!</v>
      </c>
      <c r="G31" s="151" t="e">
        <f t="shared" si="30"/>
        <v>#REF!</v>
      </c>
      <c r="H31" s="151" t="e">
        <f t="shared" si="30"/>
        <v>#REF!</v>
      </c>
      <c r="I31" s="151" t="e">
        <f t="shared" si="30"/>
        <v>#REF!</v>
      </c>
      <c r="J31" s="151" t="e">
        <f t="shared" si="30"/>
        <v>#REF!</v>
      </c>
      <c r="K31" s="151" t="e">
        <f t="shared" si="30"/>
        <v>#REF!</v>
      </c>
      <c r="L31" s="151" t="e">
        <f t="shared" si="30"/>
        <v>#REF!</v>
      </c>
      <c r="M31" s="151" t="e">
        <f t="shared" si="30"/>
        <v>#REF!</v>
      </c>
      <c r="N31" s="151" t="e">
        <f t="shared" si="30"/>
        <v>#REF!</v>
      </c>
      <c r="O31" s="151" t="e">
        <f t="shared" si="30"/>
        <v>#REF!</v>
      </c>
      <c r="P31" s="151" t="e">
        <f t="shared" si="30"/>
        <v>#REF!</v>
      </c>
      <c r="Q31" s="151" t="e">
        <f t="shared" si="30"/>
        <v>#REF!</v>
      </c>
      <c r="R31" s="151" t="e">
        <f t="shared" si="30"/>
        <v>#REF!</v>
      </c>
      <c r="S31" s="151" t="e">
        <f t="shared" si="30"/>
        <v>#REF!</v>
      </c>
      <c r="T31" s="151" t="e">
        <f t="shared" si="30"/>
        <v>#REF!</v>
      </c>
      <c r="U31" s="151" t="e">
        <f t="shared" si="30"/>
        <v>#REF!</v>
      </c>
      <c r="V31" s="151" t="e">
        <f t="shared" si="30"/>
        <v>#REF!</v>
      </c>
      <c r="W31" s="151" t="e">
        <f t="shared" si="30"/>
        <v>#REF!</v>
      </c>
      <c r="X31" s="151" t="e">
        <f t="shared" ref="X31:AC31" si="31">SUM(X29:X30)</f>
        <v>#REF!</v>
      </c>
      <c r="Y31" s="151" t="e">
        <f t="shared" si="31"/>
        <v>#REF!</v>
      </c>
      <c r="Z31" s="151" t="e">
        <f t="shared" si="31"/>
        <v>#REF!</v>
      </c>
      <c r="AA31" s="151" t="e">
        <f t="shared" si="31"/>
        <v>#REF!</v>
      </c>
      <c r="AB31" s="151" t="e">
        <f t="shared" si="31"/>
        <v>#REF!</v>
      </c>
      <c r="AC31" s="151" t="e">
        <f t="shared" si="31"/>
        <v>#REF!</v>
      </c>
    </row>
    <row r="32" spans="1:29">
      <c r="A32" s="143" t="s">
        <v>131</v>
      </c>
      <c r="B32" s="115">
        <f>Eeldused!B8*-1</f>
        <v>0</v>
      </c>
      <c r="C32" s="115">
        <f>Eeldused!C8*-1</f>
        <v>0</v>
      </c>
      <c r="D32" s="115">
        <f>Eeldused!D8*-1</f>
        <v>0</v>
      </c>
      <c r="E32" s="115">
        <f>Eeldused!E8*-1</f>
        <v>-1567060.7999999998</v>
      </c>
      <c r="F32" s="115">
        <f>Eeldused!F8*-1</f>
        <v>-1667060.7999999998</v>
      </c>
      <c r="G32" s="115">
        <f>Eeldused!G8*-1</f>
        <v>0</v>
      </c>
      <c r="H32" s="115">
        <f>Eeldused!H8*-1</f>
        <v>-1014680.475</v>
      </c>
      <c r="I32" s="115">
        <f>Eeldused!I8*-1</f>
        <v>-1014680.475</v>
      </c>
      <c r="J32" s="115">
        <f>Eeldused!J8*-1</f>
        <v>0</v>
      </c>
      <c r="K32" s="115">
        <f>Eeldused!K8*-1</f>
        <v>0</v>
      </c>
      <c r="L32" s="115">
        <f>Eeldused!L8*-1</f>
        <v>0</v>
      </c>
      <c r="M32" s="115">
        <f>Eeldused!M8*-1</f>
        <v>-5263482.5499999989</v>
      </c>
      <c r="N32" s="115">
        <f>Eeldused!N8*-1</f>
        <v>0</v>
      </c>
      <c r="O32" s="115">
        <f>Eeldused!O8*-1</f>
        <v>0</v>
      </c>
      <c r="P32" s="115">
        <f>Eeldused!P8*-1</f>
        <v>0</v>
      </c>
      <c r="Q32" s="115">
        <f>Eeldused!Q8*-1</f>
        <v>0</v>
      </c>
      <c r="R32" s="115">
        <f>Eeldused!R8*-1</f>
        <v>0</v>
      </c>
      <c r="S32" s="115">
        <f>Eeldused!S8*-1</f>
        <v>0</v>
      </c>
      <c r="T32" s="115">
        <f>Eeldused!T8*-1</f>
        <v>0</v>
      </c>
      <c r="U32" s="115">
        <f>Eeldused!U8*-1</f>
        <v>0</v>
      </c>
      <c r="V32" s="115">
        <f>Eeldused!V8*-1</f>
        <v>0</v>
      </c>
      <c r="W32" s="115">
        <f>Eeldused!W8*-1</f>
        <v>0</v>
      </c>
      <c r="X32" s="115">
        <f>Eeldused!X8*-1</f>
        <v>0</v>
      </c>
      <c r="Y32" s="115">
        <f>Eeldused!Y8*-1</f>
        <v>0</v>
      </c>
      <c r="Z32" s="115">
        <f>Eeldused!Z8*-1</f>
        <v>0</v>
      </c>
      <c r="AA32" s="115">
        <f>Eeldused!AA8*-1</f>
        <v>0</v>
      </c>
      <c r="AB32" s="115">
        <f>Eeldused!AB8*-1</f>
        <v>0</v>
      </c>
      <c r="AC32" s="115">
        <f>Eeldused!AC8*-1</f>
        <v>0</v>
      </c>
    </row>
    <row r="33" spans="1:29" s="113" customFormat="1">
      <c r="A33" s="144" t="s">
        <v>132</v>
      </c>
      <c r="B33" s="151">
        <f>B32</f>
        <v>0</v>
      </c>
      <c r="C33" s="151">
        <f>C32</f>
        <v>0</v>
      </c>
      <c r="D33" s="151">
        <f t="shared" ref="D33:W33" si="32">D32</f>
        <v>0</v>
      </c>
      <c r="E33" s="151">
        <f t="shared" si="32"/>
        <v>-1567060.7999999998</v>
      </c>
      <c r="F33" s="151">
        <f t="shared" si="32"/>
        <v>-1667060.7999999998</v>
      </c>
      <c r="G33" s="151">
        <f t="shared" si="32"/>
        <v>0</v>
      </c>
      <c r="H33" s="151">
        <f t="shared" si="32"/>
        <v>-1014680.475</v>
      </c>
      <c r="I33" s="151">
        <f t="shared" si="32"/>
        <v>-1014680.475</v>
      </c>
      <c r="J33" s="151">
        <f t="shared" si="32"/>
        <v>0</v>
      </c>
      <c r="K33" s="151">
        <f t="shared" si="32"/>
        <v>0</v>
      </c>
      <c r="L33" s="151">
        <f t="shared" si="32"/>
        <v>0</v>
      </c>
      <c r="M33" s="151">
        <f t="shared" si="32"/>
        <v>-5263482.5499999989</v>
      </c>
      <c r="N33" s="151">
        <f t="shared" si="32"/>
        <v>0</v>
      </c>
      <c r="O33" s="151">
        <f t="shared" si="32"/>
        <v>0</v>
      </c>
      <c r="P33" s="151">
        <f t="shared" si="32"/>
        <v>0</v>
      </c>
      <c r="Q33" s="151">
        <f t="shared" si="32"/>
        <v>0</v>
      </c>
      <c r="R33" s="151">
        <f t="shared" si="32"/>
        <v>0</v>
      </c>
      <c r="S33" s="151">
        <f t="shared" si="32"/>
        <v>0</v>
      </c>
      <c r="T33" s="151">
        <f t="shared" si="32"/>
        <v>0</v>
      </c>
      <c r="U33" s="151">
        <f t="shared" si="32"/>
        <v>0</v>
      </c>
      <c r="V33" s="151">
        <f t="shared" si="32"/>
        <v>0</v>
      </c>
      <c r="W33" s="151">
        <f t="shared" si="32"/>
        <v>0</v>
      </c>
      <c r="X33" s="151">
        <f t="shared" ref="X33:AC33" si="33">X32</f>
        <v>0</v>
      </c>
      <c r="Y33" s="151">
        <f t="shared" si="33"/>
        <v>0</v>
      </c>
      <c r="Z33" s="151">
        <f t="shared" si="33"/>
        <v>0</v>
      </c>
      <c r="AA33" s="151">
        <f t="shared" si="33"/>
        <v>0</v>
      </c>
      <c r="AB33" s="151">
        <f t="shared" si="33"/>
        <v>0</v>
      </c>
      <c r="AC33" s="151">
        <f t="shared" si="33"/>
        <v>0</v>
      </c>
    </row>
    <row r="34" spans="1:29">
      <c r="A34" s="143" t="s">
        <v>133</v>
      </c>
      <c r="B34" s="115">
        <v>0</v>
      </c>
      <c r="C34" s="115">
        <f>B6</f>
        <v>0</v>
      </c>
      <c r="D34" s="145">
        <f>D23*-1</f>
        <v>0</v>
      </c>
      <c r="E34" s="145">
        <f t="shared" ref="E34:W34" si="34">E23*-1</f>
        <v>0</v>
      </c>
      <c r="F34" s="145">
        <f t="shared" si="34"/>
        <v>0</v>
      </c>
      <c r="G34" s="145">
        <f t="shared" si="34"/>
        <v>0</v>
      </c>
      <c r="H34" s="145">
        <f t="shared" si="34"/>
        <v>0</v>
      </c>
      <c r="I34" s="145">
        <f t="shared" si="34"/>
        <v>0</v>
      </c>
      <c r="J34" s="145">
        <f t="shared" si="34"/>
        <v>0</v>
      </c>
      <c r="K34" s="145">
        <f t="shared" si="34"/>
        <v>0</v>
      </c>
      <c r="L34" s="145">
        <f t="shared" si="34"/>
        <v>0</v>
      </c>
      <c r="M34" s="145">
        <f t="shared" si="34"/>
        <v>0</v>
      </c>
      <c r="N34" s="145">
        <f t="shared" si="34"/>
        <v>0</v>
      </c>
      <c r="O34" s="145">
        <f t="shared" si="34"/>
        <v>0</v>
      </c>
      <c r="P34" s="145">
        <f t="shared" si="34"/>
        <v>0</v>
      </c>
      <c r="Q34" s="145">
        <f t="shared" si="34"/>
        <v>0</v>
      </c>
      <c r="R34" s="145">
        <f t="shared" si="34"/>
        <v>0</v>
      </c>
      <c r="S34" s="145">
        <f t="shared" si="34"/>
        <v>0</v>
      </c>
      <c r="T34" s="145">
        <f t="shared" si="34"/>
        <v>0</v>
      </c>
      <c r="U34" s="145">
        <f t="shared" si="34"/>
        <v>0</v>
      </c>
      <c r="V34" s="145">
        <f t="shared" si="34"/>
        <v>0</v>
      </c>
      <c r="W34" s="145">
        <f t="shared" si="34"/>
        <v>0</v>
      </c>
      <c r="X34" s="145">
        <f t="shared" ref="X34:AC34" si="35">X23*-1</f>
        <v>0</v>
      </c>
      <c r="Y34" s="145">
        <f t="shared" si="35"/>
        <v>0</v>
      </c>
      <c r="Z34" s="145">
        <f t="shared" si="35"/>
        <v>0</v>
      </c>
      <c r="AA34" s="145">
        <f t="shared" si="35"/>
        <v>0</v>
      </c>
      <c r="AB34" s="145">
        <f t="shared" si="35"/>
        <v>0</v>
      </c>
      <c r="AC34" s="145">
        <f t="shared" si="35"/>
        <v>0</v>
      </c>
    </row>
    <row r="35" spans="1:29">
      <c r="A35" s="143" t="s">
        <v>134</v>
      </c>
      <c r="B35" s="115">
        <v>0</v>
      </c>
      <c r="C35" s="115">
        <v>0</v>
      </c>
      <c r="D35" s="115" t="e">
        <f>C5</f>
        <v>#REF!</v>
      </c>
      <c r="E35" s="115">
        <v>0</v>
      </c>
      <c r="F35" s="115">
        <v>0</v>
      </c>
      <c r="G35" s="115">
        <v>0</v>
      </c>
      <c r="H35" s="115">
        <f>B5</f>
        <v>5263482.5499999989</v>
      </c>
      <c r="I35" s="115">
        <v>0</v>
      </c>
      <c r="J35" s="115">
        <v>0</v>
      </c>
      <c r="K35" s="115">
        <v>0</v>
      </c>
      <c r="L35" s="115">
        <v>0</v>
      </c>
      <c r="M35" s="115">
        <v>0</v>
      </c>
      <c r="N35" s="115">
        <v>0</v>
      </c>
      <c r="O35" s="115">
        <v>0</v>
      </c>
      <c r="P35" s="115">
        <v>0</v>
      </c>
      <c r="Q35" s="115">
        <v>0</v>
      </c>
      <c r="R35" s="115">
        <v>0</v>
      </c>
      <c r="S35" s="115">
        <v>0</v>
      </c>
      <c r="T35" s="115">
        <v>0</v>
      </c>
      <c r="U35" s="115">
        <v>0</v>
      </c>
      <c r="V35" s="115">
        <v>0</v>
      </c>
      <c r="W35" s="115">
        <v>0</v>
      </c>
      <c r="X35" s="115">
        <v>0</v>
      </c>
      <c r="Y35" s="115">
        <v>0</v>
      </c>
      <c r="Z35" s="115">
        <v>0</v>
      </c>
      <c r="AA35" s="115">
        <v>0</v>
      </c>
      <c r="AB35" s="115">
        <v>0</v>
      </c>
      <c r="AC35" s="115">
        <v>0</v>
      </c>
    </row>
    <row r="36" spans="1:29">
      <c r="A36" s="144" t="s">
        <v>135</v>
      </c>
      <c r="B36" s="115">
        <f>SUM(B34:B35)</f>
        <v>0</v>
      </c>
      <c r="C36" s="115">
        <f>SUM(C34:C35)</f>
        <v>0</v>
      </c>
      <c r="D36" s="115" t="e">
        <f t="shared" ref="D36:W36" si="36">SUM(D34:D35)</f>
        <v>#REF!</v>
      </c>
      <c r="E36" s="115">
        <f t="shared" si="36"/>
        <v>0</v>
      </c>
      <c r="F36" s="115">
        <f t="shared" si="36"/>
        <v>0</v>
      </c>
      <c r="G36" s="115">
        <f t="shared" si="36"/>
        <v>0</v>
      </c>
      <c r="H36" s="115">
        <f t="shared" si="36"/>
        <v>5263482.5499999989</v>
      </c>
      <c r="I36" s="115">
        <f t="shared" si="36"/>
        <v>0</v>
      </c>
      <c r="J36" s="115">
        <f t="shared" si="36"/>
        <v>0</v>
      </c>
      <c r="K36" s="115">
        <f t="shared" si="36"/>
        <v>0</v>
      </c>
      <c r="L36" s="115">
        <f t="shared" si="36"/>
        <v>0</v>
      </c>
      <c r="M36" s="115">
        <f t="shared" si="36"/>
        <v>0</v>
      </c>
      <c r="N36" s="115">
        <f t="shared" si="36"/>
        <v>0</v>
      </c>
      <c r="O36" s="115">
        <f t="shared" si="36"/>
        <v>0</v>
      </c>
      <c r="P36" s="115">
        <f t="shared" si="36"/>
        <v>0</v>
      </c>
      <c r="Q36" s="115">
        <f t="shared" si="36"/>
        <v>0</v>
      </c>
      <c r="R36" s="115">
        <f t="shared" si="36"/>
        <v>0</v>
      </c>
      <c r="S36" s="115">
        <f t="shared" si="36"/>
        <v>0</v>
      </c>
      <c r="T36" s="115">
        <f t="shared" si="36"/>
        <v>0</v>
      </c>
      <c r="U36" s="115">
        <f t="shared" si="36"/>
        <v>0</v>
      </c>
      <c r="V36" s="115">
        <f t="shared" si="36"/>
        <v>0</v>
      </c>
      <c r="W36" s="115">
        <f t="shared" si="36"/>
        <v>0</v>
      </c>
      <c r="X36" s="115">
        <f t="shared" ref="X36:AC36" si="37">SUM(X34:X35)</f>
        <v>0</v>
      </c>
      <c r="Y36" s="115">
        <f t="shared" si="37"/>
        <v>0</v>
      </c>
      <c r="Z36" s="115">
        <f t="shared" si="37"/>
        <v>0</v>
      </c>
      <c r="AA36" s="115">
        <f t="shared" si="37"/>
        <v>0</v>
      </c>
      <c r="AB36" s="115">
        <f t="shared" si="37"/>
        <v>0</v>
      </c>
      <c r="AC36" s="115">
        <f t="shared" si="37"/>
        <v>0</v>
      </c>
    </row>
    <row r="37" spans="1:29">
      <c r="A37" s="144" t="s">
        <v>136</v>
      </c>
      <c r="B37" s="115">
        <v>0</v>
      </c>
      <c r="C37" s="115">
        <f>B39+B40</f>
        <v>0</v>
      </c>
      <c r="D37" s="115">
        <f>C39+C40</f>
        <v>0</v>
      </c>
      <c r="E37" s="115" t="e">
        <f>D39+D40</f>
        <v>#REF!</v>
      </c>
      <c r="F37" s="115" t="e">
        <f t="shared" ref="F37:W37" si="38">E39+E40</f>
        <v>#REF!</v>
      </c>
      <c r="G37" s="115" t="e">
        <f t="shared" si="38"/>
        <v>#REF!</v>
      </c>
      <c r="H37" s="115" t="e">
        <f t="shared" si="38"/>
        <v>#REF!</v>
      </c>
      <c r="I37" s="115" t="e">
        <f t="shared" si="38"/>
        <v>#REF!</v>
      </c>
      <c r="J37" s="115" t="e">
        <f t="shared" si="38"/>
        <v>#REF!</v>
      </c>
      <c r="K37" s="115" t="e">
        <f t="shared" si="38"/>
        <v>#REF!</v>
      </c>
      <c r="L37" s="115" t="e">
        <f t="shared" si="38"/>
        <v>#REF!</v>
      </c>
      <c r="M37" s="115" t="e">
        <f t="shared" si="38"/>
        <v>#REF!</v>
      </c>
      <c r="N37" s="115" t="e">
        <f t="shared" si="38"/>
        <v>#REF!</v>
      </c>
      <c r="O37" s="115" t="e">
        <f t="shared" si="38"/>
        <v>#REF!</v>
      </c>
      <c r="P37" s="115" t="e">
        <f t="shared" si="38"/>
        <v>#REF!</v>
      </c>
      <c r="Q37" s="115" t="e">
        <f t="shared" si="38"/>
        <v>#REF!</v>
      </c>
      <c r="R37" s="115" t="e">
        <f t="shared" si="38"/>
        <v>#REF!</v>
      </c>
      <c r="S37" s="115" t="e">
        <f t="shared" si="38"/>
        <v>#REF!</v>
      </c>
      <c r="T37" s="115" t="e">
        <f t="shared" si="38"/>
        <v>#REF!</v>
      </c>
      <c r="U37" s="115" t="e">
        <f t="shared" si="38"/>
        <v>#REF!</v>
      </c>
      <c r="V37" s="115" t="e">
        <f t="shared" si="38"/>
        <v>#REF!</v>
      </c>
      <c r="W37" s="115" t="e">
        <f t="shared" si="38"/>
        <v>#REF!</v>
      </c>
      <c r="X37" s="115" t="e">
        <f t="shared" ref="X37" si="39">W39+W40</f>
        <v>#REF!</v>
      </c>
      <c r="Y37" s="115" t="e">
        <f t="shared" ref="Y37" si="40">X39+X40</f>
        <v>#REF!</v>
      </c>
      <c r="Z37" s="115" t="e">
        <f t="shared" ref="Z37" si="41">Y39+Y40</f>
        <v>#REF!</v>
      </c>
      <c r="AA37" s="115" t="e">
        <f t="shared" ref="AA37" si="42">Z39+Z40</f>
        <v>#REF!</v>
      </c>
      <c r="AB37" s="115" t="e">
        <f t="shared" ref="AB37" si="43">AA39+AA40</f>
        <v>#REF!</v>
      </c>
      <c r="AC37" s="115" t="e">
        <f t="shared" ref="AC37" si="44">AB39+AB40</f>
        <v>#REF!</v>
      </c>
    </row>
    <row r="38" spans="1:29">
      <c r="A38" s="144" t="s">
        <v>137</v>
      </c>
      <c r="B38" s="115">
        <f>B31+B33+B36</f>
        <v>0</v>
      </c>
      <c r="C38" s="115">
        <f>C31+C33+C36</f>
        <v>0</v>
      </c>
      <c r="D38" s="115" t="e">
        <f>D31+D33+D36</f>
        <v>#REF!</v>
      </c>
      <c r="E38" s="115" t="e">
        <f t="shared" ref="E38:W38" si="45">E31+E33+E36</f>
        <v>#REF!</v>
      </c>
      <c r="F38" s="115" t="e">
        <f t="shared" si="45"/>
        <v>#REF!</v>
      </c>
      <c r="G38" s="115" t="e">
        <f t="shared" si="45"/>
        <v>#REF!</v>
      </c>
      <c r="H38" s="115" t="e">
        <f t="shared" si="45"/>
        <v>#REF!</v>
      </c>
      <c r="I38" s="115" t="e">
        <f t="shared" si="45"/>
        <v>#REF!</v>
      </c>
      <c r="J38" s="115" t="e">
        <f t="shared" si="45"/>
        <v>#REF!</v>
      </c>
      <c r="K38" s="115" t="e">
        <f t="shared" si="45"/>
        <v>#REF!</v>
      </c>
      <c r="L38" s="115" t="e">
        <f t="shared" si="45"/>
        <v>#REF!</v>
      </c>
      <c r="M38" s="115" t="e">
        <f t="shared" si="45"/>
        <v>#REF!</v>
      </c>
      <c r="N38" s="115" t="e">
        <f t="shared" si="45"/>
        <v>#REF!</v>
      </c>
      <c r="O38" s="115" t="e">
        <f t="shared" si="45"/>
        <v>#REF!</v>
      </c>
      <c r="P38" s="115" t="e">
        <f t="shared" si="45"/>
        <v>#REF!</v>
      </c>
      <c r="Q38" s="115" t="e">
        <f t="shared" si="45"/>
        <v>#REF!</v>
      </c>
      <c r="R38" s="115" t="e">
        <f t="shared" si="45"/>
        <v>#REF!</v>
      </c>
      <c r="S38" s="115" t="e">
        <f t="shared" si="45"/>
        <v>#REF!</v>
      </c>
      <c r="T38" s="115" t="e">
        <f t="shared" si="45"/>
        <v>#REF!</v>
      </c>
      <c r="U38" s="115" t="e">
        <f t="shared" si="45"/>
        <v>#REF!</v>
      </c>
      <c r="V38" s="115" t="e">
        <f t="shared" si="45"/>
        <v>#REF!</v>
      </c>
      <c r="W38" s="115" t="e">
        <f t="shared" si="45"/>
        <v>#REF!</v>
      </c>
      <c r="X38" s="115" t="e">
        <f t="shared" ref="X38:AC38" si="46">X31+X33+X36</f>
        <v>#REF!</v>
      </c>
      <c r="Y38" s="115" t="e">
        <f t="shared" si="46"/>
        <v>#REF!</v>
      </c>
      <c r="Z38" s="115" t="e">
        <f t="shared" si="46"/>
        <v>#REF!</v>
      </c>
      <c r="AA38" s="115" t="e">
        <f t="shared" si="46"/>
        <v>#REF!</v>
      </c>
      <c r="AB38" s="115" t="e">
        <f t="shared" si="46"/>
        <v>#REF!</v>
      </c>
      <c r="AC38" s="115" t="e">
        <f t="shared" si="46"/>
        <v>#REF!</v>
      </c>
    </row>
    <row r="39" spans="1:29">
      <c r="A39" s="144" t="s">
        <v>138</v>
      </c>
      <c r="B39" s="115">
        <f>SUM(B37:B38)</f>
        <v>0</v>
      </c>
      <c r="C39" s="115">
        <f>SUM(C37:C38)</f>
        <v>0</v>
      </c>
      <c r="D39" s="115" t="e">
        <f>SUM(D37:D38)</f>
        <v>#REF!</v>
      </c>
      <c r="E39" s="115" t="e">
        <f t="shared" ref="E39:W39" si="47">SUM(E37:E38)</f>
        <v>#REF!</v>
      </c>
      <c r="F39" s="115" t="e">
        <f t="shared" si="47"/>
        <v>#REF!</v>
      </c>
      <c r="G39" s="115" t="e">
        <f t="shared" si="47"/>
        <v>#REF!</v>
      </c>
      <c r="H39" s="115" t="e">
        <f t="shared" si="47"/>
        <v>#REF!</v>
      </c>
      <c r="I39" s="115" t="e">
        <f t="shared" si="47"/>
        <v>#REF!</v>
      </c>
      <c r="J39" s="115" t="e">
        <f t="shared" si="47"/>
        <v>#REF!</v>
      </c>
      <c r="K39" s="115" t="e">
        <f t="shared" si="47"/>
        <v>#REF!</v>
      </c>
      <c r="L39" s="115" t="e">
        <f t="shared" si="47"/>
        <v>#REF!</v>
      </c>
      <c r="M39" s="115" t="e">
        <f t="shared" si="47"/>
        <v>#REF!</v>
      </c>
      <c r="N39" s="115" t="e">
        <f t="shared" si="47"/>
        <v>#REF!</v>
      </c>
      <c r="O39" s="115" t="e">
        <f t="shared" si="47"/>
        <v>#REF!</v>
      </c>
      <c r="P39" s="115" t="e">
        <f t="shared" si="47"/>
        <v>#REF!</v>
      </c>
      <c r="Q39" s="115" t="e">
        <f t="shared" si="47"/>
        <v>#REF!</v>
      </c>
      <c r="R39" s="115" t="e">
        <f t="shared" si="47"/>
        <v>#REF!</v>
      </c>
      <c r="S39" s="115" t="e">
        <f t="shared" si="47"/>
        <v>#REF!</v>
      </c>
      <c r="T39" s="115" t="e">
        <f t="shared" si="47"/>
        <v>#REF!</v>
      </c>
      <c r="U39" s="115" t="e">
        <f t="shared" si="47"/>
        <v>#REF!</v>
      </c>
      <c r="V39" s="115" t="e">
        <f t="shared" si="47"/>
        <v>#REF!</v>
      </c>
      <c r="W39" s="115" t="e">
        <f t="shared" si="47"/>
        <v>#REF!</v>
      </c>
      <c r="X39" s="115" t="e">
        <f t="shared" ref="X39:AC39" si="48">SUM(X37:X38)</f>
        <v>#REF!</v>
      </c>
      <c r="Y39" s="115" t="e">
        <f t="shared" si="48"/>
        <v>#REF!</v>
      </c>
      <c r="Z39" s="115" t="e">
        <f t="shared" si="48"/>
        <v>#REF!</v>
      </c>
      <c r="AA39" s="115" t="e">
        <f t="shared" si="48"/>
        <v>#REF!</v>
      </c>
      <c r="AB39" s="115" t="e">
        <f t="shared" si="48"/>
        <v>#REF!</v>
      </c>
      <c r="AC39" s="115" t="e">
        <f t="shared" si="48"/>
        <v>#REF!</v>
      </c>
    </row>
    <row r="40" spans="1:29">
      <c r="A40" s="143" t="s">
        <v>139</v>
      </c>
      <c r="B40" s="115"/>
      <c r="C40" s="115">
        <f t="shared" ref="C40:W40" si="49">IF(C39&lt;B9,(C39-$B$9)*-1,IF(C39&gt;$B$9,0,$B$9-C39))</f>
        <v>0</v>
      </c>
      <c r="D40" s="115" t="e">
        <f t="shared" si="49"/>
        <v>#REF!</v>
      </c>
      <c r="E40" s="115" t="e">
        <f t="shared" si="49"/>
        <v>#REF!</v>
      </c>
      <c r="F40" s="115" t="e">
        <f t="shared" si="49"/>
        <v>#REF!</v>
      </c>
      <c r="G40" s="115" t="e">
        <f t="shared" si="49"/>
        <v>#REF!</v>
      </c>
      <c r="H40" s="115" t="e">
        <f t="shared" si="49"/>
        <v>#REF!</v>
      </c>
      <c r="I40" s="115" t="e">
        <f t="shared" si="49"/>
        <v>#REF!</v>
      </c>
      <c r="J40" s="115" t="e">
        <f t="shared" si="49"/>
        <v>#REF!</v>
      </c>
      <c r="K40" s="115" t="e">
        <f t="shared" si="49"/>
        <v>#REF!</v>
      </c>
      <c r="L40" s="115" t="e">
        <f t="shared" si="49"/>
        <v>#REF!</v>
      </c>
      <c r="M40" s="115" t="e">
        <f t="shared" si="49"/>
        <v>#REF!</v>
      </c>
      <c r="N40" s="115" t="e">
        <f t="shared" si="49"/>
        <v>#REF!</v>
      </c>
      <c r="O40" s="115" t="e">
        <f t="shared" si="49"/>
        <v>#REF!</v>
      </c>
      <c r="P40" s="115" t="e">
        <f t="shared" si="49"/>
        <v>#REF!</v>
      </c>
      <c r="Q40" s="115" t="e">
        <f t="shared" si="49"/>
        <v>#REF!</v>
      </c>
      <c r="R40" s="115" t="e">
        <f t="shared" si="49"/>
        <v>#REF!</v>
      </c>
      <c r="S40" s="115" t="e">
        <f t="shared" si="49"/>
        <v>#REF!</v>
      </c>
      <c r="T40" s="115" t="e">
        <f t="shared" si="49"/>
        <v>#REF!</v>
      </c>
      <c r="U40" s="115" t="e">
        <f t="shared" si="49"/>
        <v>#REF!</v>
      </c>
      <c r="V40" s="115" t="e">
        <f t="shared" si="49"/>
        <v>#REF!</v>
      </c>
      <c r="W40" s="115" t="e">
        <f t="shared" si="49"/>
        <v>#REF!</v>
      </c>
      <c r="X40" s="115" t="e">
        <f t="shared" ref="X40:AC40" si="50">IF(X39&lt;W9,(X39-$B$9)*-1,IF(X39&gt;$B$9,0,$B$9-X39))</f>
        <v>#REF!</v>
      </c>
      <c r="Y40" s="115" t="e">
        <f t="shared" si="50"/>
        <v>#REF!</v>
      </c>
      <c r="Z40" s="115" t="e">
        <f t="shared" si="50"/>
        <v>#REF!</v>
      </c>
      <c r="AA40" s="115" t="e">
        <f t="shared" si="50"/>
        <v>#REF!</v>
      </c>
      <c r="AB40" s="115" t="e">
        <f t="shared" si="50"/>
        <v>#REF!</v>
      </c>
      <c r="AC40" s="115" t="e">
        <f t="shared" si="50"/>
        <v>#REF!</v>
      </c>
    </row>
    <row r="41" spans="1:29">
      <c r="A41" s="143" t="s">
        <v>140</v>
      </c>
      <c r="B41" s="115">
        <f>B39+B40</f>
        <v>0</v>
      </c>
      <c r="C41" s="115">
        <f>C39+C40</f>
        <v>0</v>
      </c>
      <c r="D41" s="115" t="e">
        <f>D39+D40</f>
        <v>#REF!</v>
      </c>
      <c r="E41" s="115" t="e">
        <f t="shared" ref="E41:W41" si="51">E39+E40</f>
        <v>#REF!</v>
      </c>
      <c r="F41" s="115" t="e">
        <f t="shared" si="51"/>
        <v>#REF!</v>
      </c>
      <c r="G41" s="115" t="e">
        <f t="shared" si="51"/>
        <v>#REF!</v>
      </c>
      <c r="H41" s="115" t="e">
        <f t="shared" si="51"/>
        <v>#REF!</v>
      </c>
      <c r="I41" s="115" t="e">
        <f t="shared" si="51"/>
        <v>#REF!</v>
      </c>
      <c r="J41" s="115" t="e">
        <f t="shared" si="51"/>
        <v>#REF!</v>
      </c>
      <c r="K41" s="115" t="e">
        <f t="shared" si="51"/>
        <v>#REF!</v>
      </c>
      <c r="L41" s="115" t="e">
        <f t="shared" si="51"/>
        <v>#REF!</v>
      </c>
      <c r="M41" s="115" t="e">
        <f t="shared" si="51"/>
        <v>#REF!</v>
      </c>
      <c r="N41" s="115" t="e">
        <f t="shared" si="51"/>
        <v>#REF!</v>
      </c>
      <c r="O41" s="115" t="e">
        <f t="shared" si="51"/>
        <v>#REF!</v>
      </c>
      <c r="P41" s="115" t="e">
        <f t="shared" si="51"/>
        <v>#REF!</v>
      </c>
      <c r="Q41" s="115" t="e">
        <f t="shared" si="51"/>
        <v>#REF!</v>
      </c>
      <c r="R41" s="115" t="e">
        <f t="shared" si="51"/>
        <v>#REF!</v>
      </c>
      <c r="S41" s="115" t="e">
        <f t="shared" si="51"/>
        <v>#REF!</v>
      </c>
      <c r="T41" s="115" t="e">
        <f t="shared" si="51"/>
        <v>#REF!</v>
      </c>
      <c r="U41" s="115" t="e">
        <f t="shared" si="51"/>
        <v>#REF!</v>
      </c>
      <c r="V41" s="115" t="e">
        <f t="shared" si="51"/>
        <v>#REF!</v>
      </c>
      <c r="W41" s="115" t="e">
        <f t="shared" si="51"/>
        <v>#REF!</v>
      </c>
      <c r="X41" s="115" t="e">
        <f t="shared" ref="X41:AC41" si="52">X39+X40</f>
        <v>#REF!</v>
      </c>
      <c r="Y41" s="115" t="e">
        <f t="shared" si="52"/>
        <v>#REF!</v>
      </c>
      <c r="Z41" s="115" t="e">
        <f t="shared" si="52"/>
        <v>#REF!</v>
      </c>
      <c r="AA41" s="115" t="e">
        <f t="shared" si="52"/>
        <v>#REF!</v>
      </c>
      <c r="AB41" s="115" t="e">
        <f t="shared" si="52"/>
        <v>#REF!</v>
      </c>
      <c r="AC41" s="115" t="e">
        <f t="shared" si="52"/>
        <v>#REF!</v>
      </c>
    </row>
    <row r="42" spans="1:29">
      <c r="A42" s="143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</row>
    <row r="43" spans="1:29">
      <c r="A43" s="143" t="s">
        <v>141</v>
      </c>
      <c r="B43" s="115">
        <f t="shared" ref="B43:W43" si="53">B14-B17</f>
        <v>0</v>
      </c>
      <c r="C43" s="115">
        <f t="shared" si="53"/>
        <v>0</v>
      </c>
      <c r="D43" s="115">
        <f t="shared" si="53"/>
        <v>0</v>
      </c>
      <c r="E43" s="115">
        <f t="shared" si="53"/>
        <v>0</v>
      </c>
      <c r="F43" s="115">
        <f t="shared" si="53"/>
        <v>0</v>
      </c>
      <c r="G43" s="115">
        <f t="shared" si="53"/>
        <v>0</v>
      </c>
      <c r="H43" s="115">
        <f t="shared" si="53"/>
        <v>0</v>
      </c>
      <c r="I43" s="115">
        <f t="shared" si="53"/>
        <v>0</v>
      </c>
      <c r="J43" s="115">
        <f t="shared" si="53"/>
        <v>0</v>
      </c>
      <c r="K43" s="115">
        <f t="shared" si="53"/>
        <v>0</v>
      </c>
      <c r="L43" s="115">
        <f t="shared" si="53"/>
        <v>0</v>
      </c>
      <c r="M43" s="115">
        <f t="shared" si="53"/>
        <v>0</v>
      </c>
      <c r="N43" s="115">
        <f t="shared" si="53"/>
        <v>0</v>
      </c>
      <c r="O43" s="115">
        <f t="shared" si="53"/>
        <v>0</v>
      </c>
      <c r="P43" s="115">
        <f t="shared" si="53"/>
        <v>0</v>
      </c>
      <c r="Q43" s="115">
        <f t="shared" si="53"/>
        <v>0</v>
      </c>
      <c r="R43" s="115">
        <f t="shared" si="53"/>
        <v>0</v>
      </c>
      <c r="S43" s="115">
        <f t="shared" si="53"/>
        <v>0</v>
      </c>
      <c r="T43" s="115">
        <f t="shared" si="53"/>
        <v>0</v>
      </c>
      <c r="U43" s="115">
        <f t="shared" si="53"/>
        <v>0</v>
      </c>
      <c r="V43" s="115">
        <f t="shared" si="53"/>
        <v>0</v>
      </c>
      <c r="W43" s="115">
        <f t="shared" si="53"/>
        <v>0</v>
      </c>
      <c r="X43" s="115">
        <f t="shared" ref="X43:AC43" si="54">X14-X17</f>
        <v>0</v>
      </c>
      <c r="Y43" s="115">
        <f t="shared" si="54"/>
        <v>0</v>
      </c>
      <c r="Z43" s="115">
        <f t="shared" si="54"/>
        <v>0</v>
      </c>
      <c r="AA43" s="115">
        <f t="shared" si="54"/>
        <v>0</v>
      </c>
      <c r="AB43" s="115">
        <f t="shared" si="54"/>
        <v>0</v>
      </c>
      <c r="AC43" s="115">
        <f t="shared" si="54"/>
        <v>0</v>
      </c>
    </row>
    <row r="44" spans="1:29">
      <c r="A44" s="143" t="s">
        <v>142</v>
      </c>
      <c r="B44" s="115">
        <f>B32</f>
        <v>0</v>
      </c>
      <c r="C44" s="115">
        <f t="shared" ref="C44:H44" si="55">C32</f>
        <v>0</v>
      </c>
      <c r="D44" s="115">
        <f t="shared" si="55"/>
        <v>0</v>
      </c>
      <c r="E44" s="115">
        <f t="shared" si="55"/>
        <v>-1567060.7999999998</v>
      </c>
      <c r="F44" s="115">
        <f t="shared" si="55"/>
        <v>-1667060.7999999998</v>
      </c>
      <c r="G44" s="115">
        <f t="shared" si="55"/>
        <v>0</v>
      </c>
      <c r="H44" s="115">
        <f t="shared" si="55"/>
        <v>-1014680.475</v>
      </c>
      <c r="I44" s="115">
        <f>I32</f>
        <v>-1014680.475</v>
      </c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 t="e">
        <f>B4+C4</f>
        <v>#REF!</v>
      </c>
    </row>
    <row r="45" spans="1:29">
      <c r="A45" s="143" t="s">
        <v>143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 t="str">
        <f t="shared" ref="Y45:AC45" si="56">D4</f>
        <v xml:space="preserve"> </v>
      </c>
      <c r="Z45" s="115">
        <f t="shared" si="56"/>
        <v>0</v>
      </c>
      <c r="AA45" s="115">
        <f t="shared" si="56"/>
        <v>0</v>
      </c>
      <c r="AB45" s="115">
        <f t="shared" si="56"/>
        <v>0</v>
      </c>
      <c r="AC45" s="115">
        <f t="shared" si="56"/>
        <v>0</v>
      </c>
    </row>
    <row r="46" spans="1:29">
      <c r="A46" s="143" t="s">
        <v>144</v>
      </c>
      <c r="B46" s="115">
        <f>SUM(B43:B45)</f>
        <v>0</v>
      </c>
      <c r="C46" s="115">
        <f>SUM(C43:C45)</f>
        <v>0</v>
      </c>
      <c r="D46" s="115">
        <f t="shared" ref="D46:W46" si="57">SUM(D43:D45)</f>
        <v>0</v>
      </c>
      <c r="E46" s="115">
        <f t="shared" si="57"/>
        <v>-1567060.7999999998</v>
      </c>
      <c r="F46" s="115">
        <f>SUM(F43:F45)</f>
        <v>-1667060.7999999998</v>
      </c>
      <c r="G46" s="115">
        <f t="shared" si="57"/>
        <v>0</v>
      </c>
      <c r="H46" s="115">
        <f t="shared" si="57"/>
        <v>-1014680.475</v>
      </c>
      <c r="I46" s="115">
        <f t="shared" si="57"/>
        <v>-1014680.475</v>
      </c>
      <c r="J46" s="115">
        <f t="shared" si="57"/>
        <v>0</v>
      </c>
      <c r="K46" s="115">
        <f t="shared" si="57"/>
        <v>0</v>
      </c>
      <c r="L46" s="115">
        <f t="shared" si="57"/>
        <v>0</v>
      </c>
      <c r="M46" s="115">
        <f t="shared" si="57"/>
        <v>0</v>
      </c>
      <c r="N46" s="115">
        <f t="shared" si="57"/>
        <v>0</v>
      </c>
      <c r="O46" s="115">
        <f t="shared" si="57"/>
        <v>0</v>
      </c>
      <c r="P46" s="115">
        <f t="shared" si="57"/>
        <v>0</v>
      </c>
      <c r="Q46" s="115">
        <f t="shared" si="57"/>
        <v>0</v>
      </c>
      <c r="R46" s="115">
        <f t="shared" si="57"/>
        <v>0</v>
      </c>
      <c r="S46" s="115">
        <f t="shared" si="57"/>
        <v>0</v>
      </c>
      <c r="T46" s="115">
        <f t="shared" si="57"/>
        <v>0</v>
      </c>
      <c r="U46" s="115">
        <f t="shared" si="57"/>
        <v>0</v>
      </c>
      <c r="V46" s="115">
        <f t="shared" si="57"/>
        <v>0</v>
      </c>
      <c r="W46" s="115">
        <f t="shared" si="57"/>
        <v>0</v>
      </c>
      <c r="X46" s="115">
        <f t="shared" ref="X46:AC46" si="58">SUM(X43:X45)</f>
        <v>0</v>
      </c>
      <c r="Y46" s="115">
        <f t="shared" si="58"/>
        <v>0</v>
      </c>
      <c r="Z46" s="115">
        <f t="shared" si="58"/>
        <v>0</v>
      </c>
      <c r="AA46" s="115">
        <f t="shared" si="58"/>
        <v>0</v>
      </c>
      <c r="AB46" s="115">
        <f t="shared" si="58"/>
        <v>0</v>
      </c>
      <c r="AC46" s="115" t="e">
        <f t="shared" si="58"/>
        <v>#REF!</v>
      </c>
    </row>
    <row r="47" spans="1:29">
      <c r="A47" s="143" t="s">
        <v>145</v>
      </c>
      <c r="B47" s="115">
        <f>B46</f>
        <v>0</v>
      </c>
      <c r="C47" s="115">
        <f>B47+C46</f>
        <v>0</v>
      </c>
      <c r="D47" s="115">
        <f>C47+D46</f>
        <v>0</v>
      </c>
      <c r="E47" s="115">
        <f>D47+E46</f>
        <v>-1567060.7999999998</v>
      </c>
      <c r="F47" s="115">
        <f t="shared" ref="F47:W47" si="59">E47+F46</f>
        <v>-3234121.5999999996</v>
      </c>
      <c r="G47" s="115">
        <f t="shared" si="59"/>
        <v>-3234121.5999999996</v>
      </c>
      <c r="H47" s="115">
        <f t="shared" si="59"/>
        <v>-4248802.0749999993</v>
      </c>
      <c r="I47" s="115">
        <f t="shared" si="59"/>
        <v>-5263482.5499999989</v>
      </c>
      <c r="J47" s="115">
        <f t="shared" si="59"/>
        <v>-5263482.5499999989</v>
      </c>
      <c r="K47" s="115">
        <f t="shared" si="59"/>
        <v>-5263482.5499999989</v>
      </c>
      <c r="L47" s="115">
        <f t="shared" si="59"/>
        <v>-5263482.5499999989</v>
      </c>
      <c r="M47" s="115">
        <f t="shared" si="59"/>
        <v>-5263482.5499999989</v>
      </c>
      <c r="N47" s="115">
        <f t="shared" si="59"/>
        <v>-5263482.5499999989</v>
      </c>
      <c r="O47" s="115">
        <f t="shared" si="59"/>
        <v>-5263482.5499999989</v>
      </c>
      <c r="P47" s="115">
        <f t="shared" si="59"/>
        <v>-5263482.5499999989</v>
      </c>
      <c r="Q47" s="115">
        <f t="shared" si="59"/>
        <v>-5263482.5499999989</v>
      </c>
      <c r="R47" s="115">
        <f t="shared" si="59"/>
        <v>-5263482.5499999989</v>
      </c>
      <c r="S47" s="115">
        <f t="shared" si="59"/>
        <v>-5263482.5499999989</v>
      </c>
      <c r="T47" s="115">
        <f t="shared" si="59"/>
        <v>-5263482.5499999989</v>
      </c>
      <c r="U47" s="115">
        <f t="shared" si="59"/>
        <v>-5263482.5499999989</v>
      </c>
      <c r="V47" s="115">
        <f t="shared" si="59"/>
        <v>-5263482.5499999989</v>
      </c>
      <c r="W47" s="115">
        <f t="shared" si="59"/>
        <v>-5263482.5499999989</v>
      </c>
      <c r="X47" s="115">
        <f t="shared" ref="X47" si="60">W47+X46</f>
        <v>-5263482.5499999989</v>
      </c>
      <c r="Y47" s="115">
        <f t="shared" ref="Y47" si="61">X47+Y46</f>
        <v>-5263482.5499999989</v>
      </c>
      <c r="Z47" s="115">
        <f t="shared" ref="Z47" si="62">Y47+Z46</f>
        <v>-5263482.5499999989</v>
      </c>
      <c r="AA47" s="115">
        <f t="shared" ref="AA47" si="63">Z47+AA46</f>
        <v>-5263482.5499999989</v>
      </c>
      <c r="AB47" s="115">
        <f t="shared" ref="AB47" si="64">AA47+AB46</f>
        <v>-5263482.5499999989</v>
      </c>
      <c r="AC47" s="115" t="e">
        <f t="shared" ref="AC47" si="65">AB47+AC46</f>
        <v>#REF!</v>
      </c>
    </row>
    <row r="48" spans="1:29">
      <c r="A48" s="143" t="s">
        <v>146</v>
      </c>
      <c r="B48" s="115">
        <v>0</v>
      </c>
      <c r="C48" s="115">
        <f>C46/(1+$B$52)^C51</f>
        <v>0</v>
      </c>
      <c r="D48" s="115">
        <f>D46/(1+$B$52)^D51</f>
        <v>0</v>
      </c>
      <c r="E48" s="115">
        <f t="shared" ref="E48:W48" si="66">E46/(1+$B$52)^E51</f>
        <v>-1506789.2307692305</v>
      </c>
      <c r="F48" s="115">
        <f t="shared" si="66"/>
        <v>-1541291.4201183429</v>
      </c>
      <c r="G48" s="115">
        <f t="shared" si="66"/>
        <v>0</v>
      </c>
      <c r="H48" s="115">
        <f>H46/(1+$B$52)^H51</f>
        <v>-867353.12258603284</v>
      </c>
      <c r="I48" s="115">
        <f t="shared" si="66"/>
        <v>-833993.38710195455</v>
      </c>
      <c r="J48" s="115">
        <f t="shared" si="66"/>
        <v>0</v>
      </c>
      <c r="K48" s="115">
        <f t="shared" si="66"/>
        <v>0</v>
      </c>
      <c r="L48" s="115">
        <f t="shared" si="66"/>
        <v>0</v>
      </c>
      <c r="M48" s="115">
        <f t="shared" si="66"/>
        <v>0</v>
      </c>
      <c r="N48" s="115">
        <f t="shared" si="66"/>
        <v>0</v>
      </c>
      <c r="O48" s="115">
        <f t="shared" si="66"/>
        <v>0</v>
      </c>
      <c r="P48" s="115">
        <f t="shared" si="66"/>
        <v>0</v>
      </c>
      <c r="Q48" s="115">
        <f t="shared" si="66"/>
        <v>0</v>
      </c>
      <c r="R48" s="115">
        <f t="shared" si="66"/>
        <v>0</v>
      </c>
      <c r="S48" s="115">
        <f t="shared" si="66"/>
        <v>0</v>
      </c>
      <c r="T48" s="115">
        <f t="shared" si="66"/>
        <v>0</v>
      </c>
      <c r="U48" s="115">
        <f t="shared" si="66"/>
        <v>0</v>
      </c>
      <c r="V48" s="115">
        <f t="shared" si="66"/>
        <v>0</v>
      </c>
      <c r="W48" s="115">
        <f t="shared" si="66"/>
        <v>0</v>
      </c>
      <c r="X48" s="115">
        <f t="shared" ref="X48:AB48" si="67">X46/(1+$B$52)^X51</f>
        <v>0</v>
      </c>
      <c r="Y48" s="115">
        <f t="shared" si="67"/>
        <v>0</v>
      </c>
      <c r="Z48" s="115">
        <f t="shared" si="67"/>
        <v>0</v>
      </c>
      <c r="AA48" s="115">
        <f t="shared" si="67"/>
        <v>0</v>
      </c>
      <c r="AB48" s="115">
        <f t="shared" si="67"/>
        <v>0</v>
      </c>
      <c r="AC48" s="115" t="e">
        <f>AC46/(1+$B$52)^AC51</f>
        <v>#REF!</v>
      </c>
    </row>
    <row r="49" spans="1:29">
      <c r="A49" s="143" t="s">
        <v>147</v>
      </c>
      <c r="B49" s="115">
        <f>B48</f>
        <v>0</v>
      </c>
      <c r="C49" s="115">
        <f>B49+C48</f>
        <v>0</v>
      </c>
      <c r="D49" s="115">
        <f>C49+D48</f>
        <v>0</v>
      </c>
      <c r="E49" s="115">
        <f>D49+E48</f>
        <v>-1506789.2307692305</v>
      </c>
      <c r="F49" s="115">
        <f t="shared" ref="F49:P49" si="68">E49+F48</f>
        <v>-3048080.6508875731</v>
      </c>
      <c r="G49" s="115">
        <f t="shared" si="68"/>
        <v>-3048080.6508875731</v>
      </c>
      <c r="H49" s="115">
        <f>G49+H48</f>
        <v>-3915433.773473606</v>
      </c>
      <c r="I49" s="115">
        <f t="shared" si="68"/>
        <v>-4749427.1605755603</v>
      </c>
      <c r="J49" s="115">
        <f t="shared" si="68"/>
        <v>-4749427.1605755603</v>
      </c>
      <c r="K49" s="115">
        <f t="shared" si="68"/>
        <v>-4749427.1605755603</v>
      </c>
      <c r="L49" s="115">
        <f t="shared" si="68"/>
        <v>-4749427.1605755603</v>
      </c>
      <c r="M49" s="115">
        <f t="shared" si="68"/>
        <v>-4749427.1605755603</v>
      </c>
      <c r="N49" s="115">
        <f t="shared" si="68"/>
        <v>-4749427.1605755603</v>
      </c>
      <c r="O49" s="115">
        <f t="shared" si="68"/>
        <v>-4749427.1605755603</v>
      </c>
      <c r="P49" s="115">
        <f t="shared" si="68"/>
        <v>-4749427.1605755603</v>
      </c>
      <c r="Q49" s="115">
        <f>P49+Q48</f>
        <v>-4749427.1605755603</v>
      </c>
      <c r="R49" s="115">
        <f>Q49+R48</f>
        <v>-4749427.1605755603</v>
      </c>
      <c r="S49" s="115">
        <f t="shared" ref="S49:T49" si="69">R49+S48</f>
        <v>-4749427.1605755603</v>
      </c>
      <c r="T49" s="115">
        <f t="shared" si="69"/>
        <v>-4749427.1605755603</v>
      </c>
      <c r="U49" s="115">
        <f>T49+U48</f>
        <v>-4749427.1605755603</v>
      </c>
      <c r="V49" s="115">
        <f t="shared" ref="V49" si="70">U49+V48</f>
        <v>-4749427.1605755603</v>
      </c>
      <c r="W49" s="115">
        <f>V49+W48</f>
        <v>-4749427.1605755603</v>
      </c>
      <c r="X49" s="115">
        <f t="shared" ref="X49:AC49" si="71">W49+X48</f>
        <v>-4749427.1605755603</v>
      </c>
      <c r="Y49" s="115">
        <f t="shared" si="71"/>
        <v>-4749427.1605755603</v>
      </c>
      <c r="Z49" s="115">
        <f t="shared" si="71"/>
        <v>-4749427.1605755603</v>
      </c>
      <c r="AA49" s="115">
        <f t="shared" si="71"/>
        <v>-4749427.1605755603</v>
      </c>
      <c r="AB49" s="115">
        <f t="shared" si="71"/>
        <v>-4749427.1605755603</v>
      </c>
      <c r="AC49" s="115" t="e">
        <f t="shared" si="71"/>
        <v>#REF!</v>
      </c>
    </row>
    <row r="51" spans="1:29">
      <c r="A51" s="143" t="s">
        <v>148</v>
      </c>
      <c r="B51" s="61">
        <v>0</v>
      </c>
      <c r="C51" s="61">
        <v>0</v>
      </c>
      <c r="D51" s="61">
        <v>0</v>
      </c>
      <c r="E51" s="61">
        <f>D51+1</f>
        <v>1</v>
      </c>
      <c r="F51" s="61">
        <f t="shared" ref="F51:AC51" si="72">E51+1</f>
        <v>2</v>
      </c>
      <c r="G51" s="61">
        <f t="shared" si="72"/>
        <v>3</v>
      </c>
      <c r="H51" s="61">
        <f t="shared" si="72"/>
        <v>4</v>
      </c>
      <c r="I51" s="61">
        <f t="shared" si="72"/>
        <v>5</v>
      </c>
      <c r="J51" s="61">
        <f t="shared" si="72"/>
        <v>6</v>
      </c>
      <c r="K51" s="61">
        <f t="shared" si="72"/>
        <v>7</v>
      </c>
      <c r="L51" s="61">
        <f t="shared" si="72"/>
        <v>8</v>
      </c>
      <c r="M51" s="61">
        <f t="shared" si="72"/>
        <v>9</v>
      </c>
      <c r="N51" s="61">
        <f t="shared" si="72"/>
        <v>10</v>
      </c>
      <c r="O51" s="61">
        <f t="shared" si="72"/>
        <v>11</v>
      </c>
      <c r="P51" s="61">
        <f t="shared" si="72"/>
        <v>12</v>
      </c>
      <c r="Q51" s="61">
        <f t="shared" si="72"/>
        <v>13</v>
      </c>
      <c r="R51" s="61">
        <f t="shared" si="72"/>
        <v>14</v>
      </c>
      <c r="S51" s="61">
        <f t="shared" si="72"/>
        <v>15</v>
      </c>
      <c r="T51" s="61">
        <f t="shared" si="72"/>
        <v>16</v>
      </c>
      <c r="U51" s="61">
        <f t="shared" si="72"/>
        <v>17</v>
      </c>
      <c r="V51" s="61">
        <f t="shared" si="72"/>
        <v>18</v>
      </c>
      <c r="W51" s="61">
        <f t="shared" si="72"/>
        <v>19</v>
      </c>
      <c r="X51" s="61">
        <f t="shared" si="72"/>
        <v>20</v>
      </c>
      <c r="Y51" s="61">
        <f t="shared" si="72"/>
        <v>21</v>
      </c>
      <c r="Z51" s="61">
        <f t="shared" si="72"/>
        <v>22</v>
      </c>
      <c r="AA51" s="61">
        <f t="shared" si="72"/>
        <v>23</v>
      </c>
      <c r="AB51" s="61">
        <f t="shared" si="72"/>
        <v>24</v>
      </c>
      <c r="AC51" s="61">
        <f t="shared" si="72"/>
        <v>25</v>
      </c>
    </row>
    <row r="52" spans="1:29">
      <c r="A52" s="143" t="s">
        <v>149</v>
      </c>
      <c r="B52" s="146">
        <v>0.04</v>
      </c>
    </row>
    <row r="54" spans="1:29">
      <c r="A54" s="143" t="s">
        <v>150</v>
      </c>
      <c r="B54" s="115" t="e">
        <f>AC49</f>
        <v>#REF!</v>
      </c>
      <c r="C54" s="57"/>
    </row>
    <row r="55" spans="1:29">
      <c r="A55" s="143" t="s">
        <v>151</v>
      </c>
      <c r="B55" s="146" t="e">
        <f>IRR(C46:AC46,5%)</f>
        <v>#VALUE!</v>
      </c>
    </row>
    <row r="56" spans="1:29">
      <c r="A56" s="143" t="s">
        <v>152</v>
      </c>
      <c r="B56" s="147" t="e">
        <f>U51+(-U47/V46)</f>
        <v>#DIV/0!</v>
      </c>
    </row>
    <row r="64" spans="1:29">
      <c r="C64" s="124"/>
      <c r="E64" s="57"/>
      <c r="F64" s="124"/>
    </row>
    <row r="65" spans="3:6">
      <c r="C65" s="124"/>
      <c r="E65" s="57"/>
      <c r="F65" s="124"/>
    </row>
    <row r="66" spans="3:6">
      <c r="C66" s="124"/>
      <c r="E66" s="57"/>
      <c r="F66" s="124"/>
    </row>
    <row r="67" spans="3:6">
      <c r="C67" s="124"/>
      <c r="F67" s="124"/>
    </row>
    <row r="68" spans="3:6">
      <c r="C68" s="124"/>
      <c r="E68" s="57"/>
      <c r="F68" s="124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1"/>
  <sheetViews>
    <sheetView workbookViewId="0">
      <selection activeCell="E19" sqref="E19"/>
    </sheetView>
  </sheetViews>
  <sheetFormatPr defaultRowHeight="14.4"/>
  <cols>
    <col min="1" max="1" width="56.44140625" customWidth="1"/>
  </cols>
  <sheetData>
    <row r="1" spans="1:29" ht="17.399999999999999">
      <c r="A1" s="48" t="s">
        <v>42</v>
      </c>
    </row>
    <row r="3" spans="1:29" ht="17.399999999999999">
      <c r="A3" s="48" t="s">
        <v>20</v>
      </c>
    </row>
    <row r="5" spans="1:29" ht="15" thickBot="1">
      <c r="A5" s="158"/>
      <c r="B5" s="181">
        <f>'Tabel 2'!B5</f>
        <v>2017</v>
      </c>
      <c r="C5" s="181">
        <f>'Tabel 2'!C5</f>
        <v>2018</v>
      </c>
      <c r="D5" s="181">
        <f>'Tabel 2'!D5</f>
        <v>2019</v>
      </c>
      <c r="E5" s="181">
        <f>'Tabel 2'!E5</f>
        <v>2020</v>
      </c>
      <c r="F5" s="181">
        <f>'Tabel 2'!F5</f>
        <v>2021</v>
      </c>
      <c r="G5" s="181">
        <f>'Tabel 2'!G5</f>
        <v>2022</v>
      </c>
      <c r="H5" s="181">
        <f>'Tabel 2'!H5</f>
        <v>2023</v>
      </c>
      <c r="I5" s="181">
        <f>'Tabel 2'!I5</f>
        <v>2024</v>
      </c>
      <c r="J5" s="181">
        <f>'Tabel 2'!J5</f>
        <v>2025</v>
      </c>
      <c r="K5" s="181">
        <f>'Tabel 2'!K5</f>
        <v>2026</v>
      </c>
      <c r="L5" s="181">
        <f>'Tabel 2'!L5</f>
        <v>2027</v>
      </c>
      <c r="M5" s="181">
        <f>'Tabel 2'!M5</f>
        <v>2028</v>
      </c>
      <c r="N5" s="181">
        <f>'Tabel 2'!N5</f>
        <v>2029</v>
      </c>
      <c r="O5" s="181">
        <f>'Tabel 2'!O5</f>
        <v>2030</v>
      </c>
      <c r="P5" s="181">
        <f>'Tabel 2'!P5</f>
        <v>2031</v>
      </c>
      <c r="Q5" s="181">
        <f>'Tabel 2'!Q5</f>
        <v>2032</v>
      </c>
      <c r="R5" s="181">
        <f>'Tabel 2'!R5</f>
        <v>2033</v>
      </c>
      <c r="S5" s="181">
        <f>'Tabel 2'!S5</f>
        <v>2034</v>
      </c>
      <c r="T5" s="181">
        <f>'Tabel 2'!T5</f>
        <v>2035</v>
      </c>
      <c r="U5" s="181">
        <f>'Tabel 2'!U5</f>
        <v>2036</v>
      </c>
      <c r="V5" s="181">
        <f>'Tabel 2'!V5</f>
        <v>2037</v>
      </c>
      <c r="W5" s="181">
        <f>'Tabel 2'!W5</f>
        <v>2038</v>
      </c>
      <c r="X5" s="181">
        <f>'Tabel 2'!X5</f>
        <v>2039</v>
      </c>
      <c r="Y5" s="181">
        <f>'Tabel 2'!Y5</f>
        <v>2040</v>
      </c>
      <c r="Z5" s="181">
        <f>'Tabel 2'!Z5</f>
        <v>2041</v>
      </c>
      <c r="AA5" s="181">
        <f>'Tabel 2'!AA5</f>
        <v>2042</v>
      </c>
      <c r="AB5" s="181">
        <f>'Tabel 2'!AB5</f>
        <v>2043</v>
      </c>
      <c r="AC5" s="181">
        <f>'Tabel 2'!AC5</f>
        <v>2044</v>
      </c>
    </row>
    <row r="6" spans="1:29" ht="15" thickTop="1">
      <c r="A6" s="60" t="s">
        <v>117</v>
      </c>
      <c r="B6" s="64">
        <f>' Tabel 1 '!B8</f>
        <v>0</v>
      </c>
      <c r="C6" s="64">
        <f>' Tabel 1 '!C8</f>
        <v>0</v>
      </c>
      <c r="D6" s="64">
        <f>' Tabel 1 '!D8</f>
        <v>0</v>
      </c>
      <c r="E6" s="64">
        <f>' Tabel 1 '!E8</f>
        <v>1567060.7999999998</v>
      </c>
      <c r="F6" s="64">
        <f>' Tabel 1 '!F8</f>
        <v>1667060.7999999998</v>
      </c>
      <c r="G6" s="64">
        <f>' Tabel 1 '!G8</f>
        <v>0</v>
      </c>
      <c r="H6" s="64">
        <f>' Tabel 1 '!H8</f>
        <v>1014680.475</v>
      </c>
      <c r="I6" s="64">
        <f>' Tabel 1 '!I8</f>
        <v>1014680.475</v>
      </c>
      <c r="J6" s="64">
        <f>' Tabel 1 '!J8</f>
        <v>0</v>
      </c>
      <c r="K6" s="64">
        <f>' Tabel 1 '!K8</f>
        <v>0</v>
      </c>
      <c r="L6" s="64">
        <f>' Tabel 1 '!L8</f>
        <v>0</v>
      </c>
      <c r="M6" s="64">
        <f>' Tabel 1 '!M8</f>
        <v>0</v>
      </c>
      <c r="N6" s="64">
        <f>' Tabel 1 '!N8</f>
        <v>0</v>
      </c>
      <c r="O6" s="64">
        <f>' Tabel 1 '!O8</f>
        <v>0</v>
      </c>
      <c r="P6" s="64">
        <f>' Tabel 1 '!P8</f>
        <v>0</v>
      </c>
      <c r="Q6" s="64">
        <f>' Tabel 1 '!Q8</f>
        <v>0</v>
      </c>
      <c r="R6" s="64">
        <f>' Tabel 1 '!R8</f>
        <v>0</v>
      </c>
      <c r="S6" s="64">
        <f>' Tabel 1 '!S8</f>
        <v>0</v>
      </c>
      <c r="T6" s="64">
        <f>' Tabel 1 '!T8</f>
        <v>0</v>
      </c>
      <c r="U6" s="64">
        <f>' Tabel 1 '!U8</f>
        <v>0</v>
      </c>
      <c r="V6" s="64">
        <f>' Tabel 1 '!V8</f>
        <v>0</v>
      </c>
      <c r="W6" s="64">
        <f>' Tabel 1 '!W8</f>
        <v>0</v>
      </c>
      <c r="X6" s="64">
        <f>' Tabel 1 '!X8</f>
        <v>0</v>
      </c>
      <c r="Y6" s="64">
        <f>' Tabel 1 '!Y8</f>
        <v>0</v>
      </c>
      <c r="Z6" s="64">
        <f>' Tabel 1 '!Z8</f>
        <v>0</v>
      </c>
      <c r="AA6" s="64">
        <f>' Tabel 1 '!AA8</f>
        <v>0</v>
      </c>
      <c r="AB6" s="64">
        <f>' Tabel 1 '!AB8</f>
        <v>0</v>
      </c>
      <c r="AC6" s="64">
        <f>' Tabel 1 '!AC8</f>
        <v>0</v>
      </c>
    </row>
    <row r="7" spans="1:29">
      <c r="A7" s="66" t="s">
        <v>43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</row>
    <row r="8" spans="1:29">
      <c r="A8" s="60" t="s">
        <v>44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</row>
    <row r="9" spans="1:29">
      <c r="A9" s="66" t="s">
        <v>45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</row>
    <row r="10" spans="1:29">
      <c r="A10" s="66" t="s">
        <v>46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</row>
    <row r="11" spans="1:29">
      <c r="A11" s="182" t="s">
        <v>47</v>
      </c>
      <c r="B11" s="174">
        <f t="shared" ref="B11:AC11" si="0">SUM(B6:B10)</f>
        <v>0</v>
      </c>
      <c r="C11" s="174">
        <f t="shared" si="0"/>
        <v>0</v>
      </c>
      <c r="D11" s="174">
        <f t="shared" si="0"/>
        <v>0</v>
      </c>
      <c r="E11" s="174">
        <f t="shared" si="0"/>
        <v>1567060.7999999998</v>
      </c>
      <c r="F11" s="174">
        <f t="shared" si="0"/>
        <v>1667060.7999999998</v>
      </c>
      <c r="G11" s="174">
        <f t="shared" si="0"/>
        <v>0</v>
      </c>
      <c r="H11" s="174">
        <f t="shared" si="0"/>
        <v>1014680.475</v>
      </c>
      <c r="I11" s="174">
        <f t="shared" si="0"/>
        <v>1014680.475</v>
      </c>
      <c r="J11" s="174">
        <f t="shared" si="0"/>
        <v>0</v>
      </c>
      <c r="K11" s="174">
        <f t="shared" si="0"/>
        <v>0</v>
      </c>
      <c r="L11" s="174">
        <f t="shared" si="0"/>
        <v>0</v>
      </c>
      <c r="M11" s="174">
        <f t="shared" si="0"/>
        <v>0</v>
      </c>
      <c r="N11" s="174">
        <f t="shared" si="0"/>
        <v>0</v>
      </c>
      <c r="O11" s="174">
        <f t="shared" si="0"/>
        <v>0</v>
      </c>
      <c r="P11" s="174">
        <f t="shared" si="0"/>
        <v>0</v>
      </c>
      <c r="Q11" s="174">
        <f t="shared" si="0"/>
        <v>0</v>
      </c>
      <c r="R11" s="174">
        <f t="shared" si="0"/>
        <v>0</v>
      </c>
      <c r="S11" s="174">
        <f t="shared" si="0"/>
        <v>0</v>
      </c>
      <c r="T11" s="174">
        <f t="shared" si="0"/>
        <v>0</v>
      </c>
      <c r="U11" s="174">
        <f t="shared" si="0"/>
        <v>0</v>
      </c>
      <c r="V11" s="174">
        <f t="shared" si="0"/>
        <v>0</v>
      </c>
      <c r="W11" s="174">
        <f t="shared" si="0"/>
        <v>0</v>
      </c>
      <c r="X11" s="174">
        <f t="shared" si="0"/>
        <v>0</v>
      </c>
      <c r="Y11" s="174">
        <f t="shared" si="0"/>
        <v>0</v>
      </c>
      <c r="Z11" s="174">
        <f t="shared" si="0"/>
        <v>0</v>
      </c>
      <c r="AA11" s="174">
        <f t="shared" si="0"/>
        <v>0</v>
      </c>
      <c r="AB11" s="174">
        <f t="shared" si="0"/>
        <v>0</v>
      </c>
      <c r="AC11" s="174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9"/>
  <sheetViews>
    <sheetView workbookViewId="0">
      <selection activeCell="A19" sqref="A19"/>
    </sheetView>
  </sheetViews>
  <sheetFormatPr defaultRowHeight="14.4"/>
  <cols>
    <col min="1" max="1" width="36.44140625" customWidth="1"/>
  </cols>
  <sheetData>
    <row r="1" spans="1:29" ht="17.399999999999999">
      <c r="A1" s="48" t="s">
        <v>48</v>
      </c>
    </row>
    <row r="3" spans="1:29" ht="17.399999999999999">
      <c r="A3" s="48" t="s">
        <v>20</v>
      </c>
    </row>
    <row r="5" spans="1:29" ht="15" thickBot="1">
      <c r="A5" s="163"/>
      <c r="B5" s="181">
        <f>'Tabel 3'!B5</f>
        <v>2017</v>
      </c>
      <c r="C5" s="181">
        <f>'Tabel 3'!C5</f>
        <v>2018</v>
      </c>
      <c r="D5" s="181">
        <f>'Tabel 3'!D5</f>
        <v>2019</v>
      </c>
      <c r="E5" s="181">
        <f>'Tabel 3'!E5</f>
        <v>2020</v>
      </c>
      <c r="F5" s="181">
        <f>'Tabel 3'!F5</f>
        <v>2021</v>
      </c>
      <c r="G5" s="181">
        <f>'Tabel 3'!G5</f>
        <v>2022</v>
      </c>
      <c r="H5" s="181">
        <f>'Tabel 3'!H5</f>
        <v>2023</v>
      </c>
      <c r="I5" s="181">
        <f>'Tabel 3'!I5</f>
        <v>2024</v>
      </c>
      <c r="J5" s="181">
        <f>'Tabel 3'!J5</f>
        <v>2025</v>
      </c>
      <c r="K5" s="181">
        <f>'Tabel 3'!K5</f>
        <v>2026</v>
      </c>
      <c r="L5" s="181">
        <f>'Tabel 3'!L5</f>
        <v>2027</v>
      </c>
      <c r="M5" s="181">
        <f>'Tabel 3'!M5</f>
        <v>2028</v>
      </c>
      <c r="N5" s="181">
        <f>'Tabel 3'!N5</f>
        <v>2029</v>
      </c>
      <c r="O5" s="181">
        <f>'Tabel 3'!O5</f>
        <v>2030</v>
      </c>
      <c r="P5" s="181">
        <f>'Tabel 3'!P5</f>
        <v>2031</v>
      </c>
      <c r="Q5" s="181">
        <f>'Tabel 3'!Q5</f>
        <v>2032</v>
      </c>
      <c r="R5" s="181">
        <f>'Tabel 3'!R5</f>
        <v>2033</v>
      </c>
      <c r="S5" s="181">
        <f>'Tabel 3'!S5</f>
        <v>2034</v>
      </c>
      <c r="T5" s="181">
        <f>'Tabel 3'!T5</f>
        <v>2035</v>
      </c>
      <c r="U5" s="181">
        <f>'Tabel 3'!U5</f>
        <v>2036</v>
      </c>
      <c r="V5" s="181">
        <f>'Tabel 3'!V5</f>
        <v>2037</v>
      </c>
      <c r="W5" s="181">
        <f>'Tabel 3'!W5</f>
        <v>2038</v>
      </c>
      <c r="X5" s="181">
        <f>'Tabel 3'!X5</f>
        <v>2039</v>
      </c>
      <c r="Y5" s="181">
        <f>'Tabel 3'!Y5</f>
        <v>2040</v>
      </c>
      <c r="Z5" s="181">
        <f>'Tabel 3'!Z5</f>
        <v>2041</v>
      </c>
      <c r="AA5" s="181">
        <f>'Tabel 3'!AA5</f>
        <v>2042</v>
      </c>
      <c r="AB5" s="181">
        <f>'Tabel 3'!AB5</f>
        <v>2043</v>
      </c>
      <c r="AC5" s="181">
        <f>'Tabel 3'!AC5</f>
        <v>2044</v>
      </c>
    </row>
    <row r="6" spans="1:29" ht="15" thickTop="1">
      <c r="A6" s="183" t="s">
        <v>47</v>
      </c>
      <c r="B6" s="184">
        <f>'Tabel 3'!B11</f>
        <v>0</v>
      </c>
      <c r="C6" s="184">
        <f>'Tabel 3'!C11</f>
        <v>0</v>
      </c>
      <c r="D6" s="184">
        <f>'Tabel 3'!D11</f>
        <v>0</v>
      </c>
      <c r="E6" s="184">
        <f>'Tabel 3'!E11</f>
        <v>1567060.7999999998</v>
      </c>
      <c r="F6" s="184">
        <f>'Tabel 3'!F11</f>
        <v>1667060.7999999998</v>
      </c>
      <c r="G6" s="184">
        <f>'Tabel 3'!G11</f>
        <v>0</v>
      </c>
      <c r="H6" s="184">
        <f>'Tabel 3'!H11</f>
        <v>1014680.475</v>
      </c>
      <c r="I6" s="184">
        <f>'Tabel 3'!I11</f>
        <v>1014680.475</v>
      </c>
      <c r="J6" s="184">
        <f>'Tabel 3'!J11</f>
        <v>0</v>
      </c>
      <c r="K6" s="184">
        <f>'Tabel 3'!K11</f>
        <v>0</v>
      </c>
      <c r="L6" s="184">
        <f>'Tabel 3'!L11</f>
        <v>0</v>
      </c>
      <c r="M6" s="184">
        <f>'Tabel 3'!M11</f>
        <v>0</v>
      </c>
      <c r="N6" s="184">
        <f>'Tabel 3'!N11</f>
        <v>0</v>
      </c>
      <c r="O6" s="184">
        <f>'Tabel 3'!O11</f>
        <v>0</v>
      </c>
      <c r="P6" s="184">
        <f>'Tabel 3'!P11</f>
        <v>0</v>
      </c>
      <c r="Q6" s="184">
        <f>'Tabel 3'!Q11</f>
        <v>0</v>
      </c>
      <c r="R6" s="184">
        <f>'Tabel 3'!R11</f>
        <v>0</v>
      </c>
      <c r="S6" s="184">
        <f>'Tabel 3'!S11</f>
        <v>0</v>
      </c>
      <c r="T6" s="184">
        <f>'Tabel 3'!T11</f>
        <v>0</v>
      </c>
      <c r="U6" s="184">
        <f>'Tabel 3'!U11</f>
        <v>0</v>
      </c>
      <c r="V6" s="184">
        <f>'Tabel 3'!V11</f>
        <v>0</v>
      </c>
      <c r="W6" s="184">
        <f>'Tabel 3'!W11</f>
        <v>0</v>
      </c>
      <c r="X6" s="184">
        <f>'Tabel 3'!X11</f>
        <v>0</v>
      </c>
      <c r="Y6" s="184">
        <f>'Tabel 3'!Y11</f>
        <v>0</v>
      </c>
      <c r="Z6" s="184">
        <f>'Tabel 3'!Z11</f>
        <v>0</v>
      </c>
      <c r="AA6" s="184">
        <f>'Tabel 3'!AA11</f>
        <v>0</v>
      </c>
      <c r="AB6" s="184">
        <f>'Tabel 3'!AB11</f>
        <v>0</v>
      </c>
      <c r="AC6" s="184">
        <f>'Tabel 3'!AC11</f>
        <v>0</v>
      </c>
    </row>
    <row r="7" spans="1:29" ht="15" thickBot="1">
      <c r="A7" s="80" t="s">
        <v>35</v>
      </c>
      <c r="B7" s="185">
        <f>'Tabel 2'!B24</f>
        <v>1179623.1099999999</v>
      </c>
      <c r="C7" s="185">
        <f>'Tabel 2'!C24</f>
        <v>1346475</v>
      </c>
      <c r="D7" s="185">
        <f>'Tabel 2'!D24</f>
        <v>1476956</v>
      </c>
      <c r="E7" s="185">
        <f>'Tabel 2'!E24</f>
        <v>1476956</v>
      </c>
      <c r="F7" s="185">
        <f>'Tabel 2'!F24</f>
        <v>1476956</v>
      </c>
      <c r="G7" s="185">
        <f>'Tabel 2'!G24</f>
        <v>1446081.392</v>
      </c>
      <c r="H7" s="185">
        <f>'Tabel 2'!H24</f>
        <v>1446081.392</v>
      </c>
      <c r="I7" s="185">
        <f>'Tabel 2'!I24</f>
        <v>1448661.392</v>
      </c>
      <c r="J7" s="185">
        <f>'Tabel 2'!J24</f>
        <v>1341805.6090000002</v>
      </c>
      <c r="K7" s="185">
        <f>'Tabel 2'!K24</f>
        <v>1341805.6090000002</v>
      </c>
      <c r="L7" s="185">
        <f>'Tabel 2'!L24</f>
        <v>1341805.6090000002</v>
      </c>
      <c r="M7" s="185">
        <f>'Tabel 2'!M24</f>
        <v>1341805.6090000002</v>
      </c>
      <c r="N7" s="185">
        <f>'Tabel 2'!N24</f>
        <v>1341805.6090000002</v>
      </c>
      <c r="O7" s="185">
        <f>'Tabel 2'!O24</f>
        <v>1341805.6090000002</v>
      </c>
      <c r="P7" s="185">
        <f>'Tabel 2'!P24</f>
        <v>1341805.6090000002</v>
      </c>
      <c r="Q7" s="185">
        <f>'Tabel 2'!Q24</f>
        <v>1341805.6090000002</v>
      </c>
      <c r="R7" s="185">
        <f>'Tabel 2'!R24</f>
        <v>1341805.6090000002</v>
      </c>
      <c r="S7" s="185">
        <f>'Tabel 2'!S24</f>
        <v>1341805.6090000002</v>
      </c>
      <c r="T7" s="185">
        <f>'Tabel 2'!T24</f>
        <v>1341805.6090000002</v>
      </c>
      <c r="U7" s="185">
        <f>'Tabel 2'!U24</f>
        <v>1341805.6090000002</v>
      </c>
      <c r="V7" s="185">
        <f>'Tabel 2'!V24</f>
        <v>1341805.6090000002</v>
      </c>
      <c r="W7" s="185">
        <f>'Tabel 2'!W24</f>
        <v>1341805.6090000002</v>
      </c>
      <c r="X7" s="185">
        <f>'Tabel 2'!X24</f>
        <v>1341805.6090000002</v>
      </c>
      <c r="Y7" s="185">
        <f>'Tabel 2'!Y24</f>
        <v>1341805.6090000002</v>
      </c>
      <c r="Z7" s="185">
        <f>'Tabel 2'!Z24</f>
        <v>1341805.6090000002</v>
      </c>
      <c r="AA7" s="185">
        <f>'Tabel 2'!AA24</f>
        <v>1341805.6090000002</v>
      </c>
      <c r="AB7" s="185">
        <f>'Tabel 2'!AB24</f>
        <v>1341805.6090000002</v>
      </c>
      <c r="AC7" s="185">
        <f>'Tabel 2'!AC24</f>
        <v>1341805.6090000002</v>
      </c>
    </row>
    <row r="8" spans="1:29" ht="15" thickBot="1">
      <c r="A8" s="186" t="s">
        <v>49</v>
      </c>
      <c r="B8" s="187">
        <f>SUM(B6:B7)</f>
        <v>1179623.1099999999</v>
      </c>
      <c r="C8" s="187">
        <f t="shared" ref="C8:U8" si="0">SUM(C6:C7)</f>
        <v>1346475</v>
      </c>
      <c r="D8" s="187">
        <f t="shared" si="0"/>
        <v>1476956</v>
      </c>
      <c r="E8" s="187">
        <f t="shared" si="0"/>
        <v>3044016.8</v>
      </c>
      <c r="F8" s="187">
        <f t="shared" si="0"/>
        <v>3144016.8</v>
      </c>
      <c r="G8" s="187">
        <f t="shared" si="0"/>
        <v>1446081.392</v>
      </c>
      <c r="H8" s="187">
        <f t="shared" si="0"/>
        <v>2460761.8670000001</v>
      </c>
      <c r="I8" s="187">
        <f t="shared" si="0"/>
        <v>2463341.8670000001</v>
      </c>
      <c r="J8" s="187">
        <f t="shared" si="0"/>
        <v>1341805.6090000002</v>
      </c>
      <c r="K8" s="187">
        <f t="shared" si="0"/>
        <v>1341805.6090000002</v>
      </c>
      <c r="L8" s="187">
        <f t="shared" si="0"/>
        <v>1341805.6090000002</v>
      </c>
      <c r="M8" s="187">
        <f t="shared" si="0"/>
        <v>1341805.6090000002</v>
      </c>
      <c r="N8" s="187">
        <f t="shared" si="0"/>
        <v>1341805.6090000002</v>
      </c>
      <c r="O8" s="187">
        <f t="shared" si="0"/>
        <v>1341805.6090000002</v>
      </c>
      <c r="P8" s="187">
        <f t="shared" si="0"/>
        <v>1341805.6090000002</v>
      </c>
      <c r="Q8" s="187">
        <f t="shared" si="0"/>
        <v>1341805.6090000002</v>
      </c>
      <c r="R8" s="187">
        <f t="shared" si="0"/>
        <v>1341805.6090000002</v>
      </c>
      <c r="S8" s="187">
        <f t="shared" si="0"/>
        <v>1341805.6090000002</v>
      </c>
      <c r="T8" s="187">
        <f t="shared" si="0"/>
        <v>1341805.6090000002</v>
      </c>
      <c r="U8" s="188">
        <f t="shared" si="0"/>
        <v>1341805.6090000002</v>
      </c>
      <c r="V8" s="187">
        <f t="shared" ref="V8:AC8" si="1">SUM(V6:V7)</f>
        <v>1341805.6090000002</v>
      </c>
      <c r="W8" s="188">
        <f t="shared" si="1"/>
        <v>1341805.6090000002</v>
      </c>
      <c r="X8" s="187">
        <f t="shared" si="1"/>
        <v>1341805.6090000002</v>
      </c>
      <c r="Y8" s="188">
        <f t="shared" si="1"/>
        <v>1341805.6090000002</v>
      </c>
      <c r="Z8" s="187">
        <f t="shared" si="1"/>
        <v>1341805.6090000002</v>
      </c>
      <c r="AA8" s="188">
        <f t="shared" si="1"/>
        <v>1341805.6090000002</v>
      </c>
      <c r="AB8" s="187">
        <f t="shared" si="1"/>
        <v>1341805.6090000002</v>
      </c>
      <c r="AC8" s="188">
        <f t="shared" si="1"/>
        <v>1341805.6090000002</v>
      </c>
    </row>
    <row r="9" spans="1:29">
      <c r="A9" s="80" t="s">
        <v>52</v>
      </c>
      <c r="B9" s="185">
        <f>'Tabel 2'!B31</f>
        <v>1179623.1099999999</v>
      </c>
      <c r="C9" s="185">
        <f>'Tabel 2'!C31</f>
        <v>1346475</v>
      </c>
      <c r="D9" s="185">
        <f>'Tabel 2'!D31</f>
        <v>1476956</v>
      </c>
      <c r="E9" s="185">
        <f>'Tabel 2'!E31</f>
        <v>1476956</v>
      </c>
      <c r="F9" s="185">
        <f>'Tabel 2'!F31</f>
        <v>1476956</v>
      </c>
      <c r="G9" s="185">
        <f>'Tabel 2'!G31</f>
        <v>1446081.392</v>
      </c>
      <c r="H9" s="185">
        <f>'Tabel 2'!H31</f>
        <v>1446081.392</v>
      </c>
      <c r="I9" s="185">
        <f>'Tabel 2'!I31</f>
        <v>1448661.392</v>
      </c>
      <c r="J9" s="185">
        <f>'Tabel 2'!J31</f>
        <v>1341805.6090000002</v>
      </c>
      <c r="K9" s="185">
        <f>'Tabel 2'!K31</f>
        <v>1341805.6090000002</v>
      </c>
      <c r="L9" s="185">
        <f>'Tabel 2'!L31</f>
        <v>1341805.6090000002</v>
      </c>
      <c r="M9" s="185">
        <f>'Tabel 2'!M31</f>
        <v>1341805.6090000002</v>
      </c>
      <c r="N9" s="185">
        <f>'Tabel 2'!N31</f>
        <v>1341805.6090000002</v>
      </c>
      <c r="O9" s="185">
        <f>'Tabel 2'!O31</f>
        <v>1341805.6090000002</v>
      </c>
      <c r="P9" s="185">
        <f>'Tabel 2'!P31</f>
        <v>1341805.6090000002</v>
      </c>
      <c r="Q9" s="185">
        <f>'Tabel 2'!Q31</f>
        <v>1341805.6090000002</v>
      </c>
      <c r="R9" s="185">
        <f>'Tabel 2'!R31</f>
        <v>1341805.6090000002</v>
      </c>
      <c r="S9" s="185">
        <f>'Tabel 2'!S31</f>
        <v>1341805.6090000002</v>
      </c>
      <c r="T9" s="185">
        <f>'Tabel 2'!T31</f>
        <v>1341805.6090000002</v>
      </c>
      <c r="U9" s="185">
        <f>'Tabel 2'!U31</f>
        <v>1341805.6090000002</v>
      </c>
      <c r="V9" s="185">
        <f>'Tabel 2'!V31</f>
        <v>1341805.6090000002</v>
      </c>
      <c r="W9" s="185">
        <f>'Tabel 2'!W31</f>
        <v>1341805.6090000002</v>
      </c>
      <c r="X9" s="185">
        <f>'Tabel 2'!X31</f>
        <v>1341805.6090000002</v>
      </c>
      <c r="Y9" s="185">
        <f>'Tabel 2'!Y31</f>
        <v>1341805.6090000002</v>
      </c>
      <c r="Z9" s="185">
        <f>'Tabel 2'!Z31</f>
        <v>1341805.6090000002</v>
      </c>
      <c r="AA9" s="185">
        <f>'Tabel 2'!AA31</f>
        <v>1341805.6090000002</v>
      </c>
      <c r="AB9" s="185">
        <f>'Tabel 2'!AB31</f>
        <v>1341805.6090000002</v>
      </c>
      <c r="AC9" s="185">
        <f>'Tabel 2'!AC31</f>
        <v>1341805.6090000002</v>
      </c>
    </row>
    <row r="10" spans="1:29">
      <c r="A10" s="80" t="s">
        <v>22</v>
      </c>
      <c r="B10" s="185">
        <f>' Tabel 1 '!B8</f>
        <v>0</v>
      </c>
      <c r="C10" s="185">
        <f>' Tabel 1 '!C8</f>
        <v>0</v>
      </c>
      <c r="D10" s="185">
        <f>' Tabel 1 '!D8</f>
        <v>0</v>
      </c>
      <c r="E10" s="185">
        <f>' Tabel 1 '!E8</f>
        <v>1567060.7999999998</v>
      </c>
      <c r="F10" s="185">
        <f>' Tabel 1 '!F8</f>
        <v>1667060.7999999998</v>
      </c>
      <c r="G10" s="185">
        <f>' Tabel 1 '!G8</f>
        <v>0</v>
      </c>
      <c r="H10" s="185">
        <f>' Tabel 1 '!H8</f>
        <v>1014680.475</v>
      </c>
      <c r="I10" s="185">
        <f>' Tabel 1 '!I8</f>
        <v>1014680.475</v>
      </c>
      <c r="J10" s="185">
        <f>' Tabel 1 '!J8</f>
        <v>0</v>
      </c>
      <c r="K10" s="185">
        <f>' Tabel 1 '!K8</f>
        <v>0</v>
      </c>
      <c r="L10" s="185">
        <f>' Tabel 1 '!L8</f>
        <v>0</v>
      </c>
      <c r="M10" s="185">
        <f>' Tabel 1 '!M8</f>
        <v>0</v>
      </c>
      <c r="N10" s="185">
        <f>' Tabel 1 '!N8</f>
        <v>0</v>
      </c>
      <c r="O10" s="185">
        <f>' Tabel 1 '!O8</f>
        <v>0</v>
      </c>
      <c r="P10" s="185">
        <f>' Tabel 1 '!P8</f>
        <v>0</v>
      </c>
      <c r="Q10" s="185">
        <f>' Tabel 1 '!Q8</f>
        <v>0</v>
      </c>
      <c r="R10" s="185">
        <f>' Tabel 1 '!R8</f>
        <v>0</v>
      </c>
      <c r="S10" s="185">
        <f>' Tabel 1 '!S8</f>
        <v>0</v>
      </c>
      <c r="T10" s="185">
        <f>' Tabel 1 '!T8</f>
        <v>0</v>
      </c>
      <c r="U10" s="185">
        <f>' Tabel 1 '!U8</f>
        <v>0</v>
      </c>
      <c r="V10" s="185">
        <f>' Tabel 1 '!V8</f>
        <v>0</v>
      </c>
      <c r="W10" s="185">
        <f>' Tabel 1 '!W8</f>
        <v>0</v>
      </c>
      <c r="X10" s="185">
        <f>' Tabel 1 '!X8</f>
        <v>0</v>
      </c>
      <c r="Y10" s="185">
        <f>' Tabel 1 '!Y8</f>
        <v>0</v>
      </c>
      <c r="Z10" s="185">
        <f>' Tabel 1 '!Z8</f>
        <v>0</v>
      </c>
      <c r="AA10" s="185">
        <f>' Tabel 1 '!AA8</f>
        <v>0</v>
      </c>
      <c r="AB10" s="185">
        <f>' Tabel 1 '!AB8</f>
        <v>0</v>
      </c>
      <c r="AC10" s="185">
        <f>' Tabel 1 '!AC8</f>
        <v>0</v>
      </c>
    </row>
    <row r="11" spans="1:29">
      <c r="A11" s="80" t="s">
        <v>72</v>
      </c>
      <c r="B11" s="185">
        <f>' Tabel 1 '!B9</f>
        <v>0</v>
      </c>
      <c r="C11" s="185">
        <f>' Tabel 1 '!C9</f>
        <v>0</v>
      </c>
      <c r="D11" s="185">
        <f>' Tabel 1 '!D9</f>
        <v>0</v>
      </c>
      <c r="E11" s="185">
        <f>' Tabel 1 '!E9</f>
        <v>0</v>
      </c>
      <c r="F11" s="185">
        <f>' Tabel 1 '!F9</f>
        <v>0</v>
      </c>
      <c r="G11" s="185">
        <f>' Tabel 1 '!G9</f>
        <v>0</v>
      </c>
      <c r="H11" s="185">
        <f>' Tabel 1 '!H9</f>
        <v>0</v>
      </c>
      <c r="I11" s="185">
        <f>' Tabel 1 '!I9</f>
        <v>0</v>
      </c>
      <c r="J11" s="185">
        <f>' Tabel 1 '!J9</f>
        <v>0</v>
      </c>
      <c r="K11" s="185">
        <f>' Tabel 1 '!K9</f>
        <v>0</v>
      </c>
      <c r="L11" s="185">
        <f>' Tabel 1 '!L9</f>
        <v>0</v>
      </c>
      <c r="M11" s="185">
        <f>' Tabel 1 '!M9</f>
        <v>0</v>
      </c>
      <c r="N11" s="185">
        <f>' Tabel 1 '!N9</f>
        <v>0</v>
      </c>
      <c r="O11" s="185">
        <f>' Tabel 1 '!O9</f>
        <v>0</v>
      </c>
      <c r="P11" s="185">
        <f>' Tabel 1 '!P9</f>
        <v>0</v>
      </c>
      <c r="Q11" s="185">
        <f>' Tabel 1 '!Q9</f>
        <v>0</v>
      </c>
      <c r="R11" s="185">
        <f>' Tabel 1 '!R9</f>
        <v>0</v>
      </c>
      <c r="S11" s="185">
        <f>' Tabel 1 '!S9</f>
        <v>0</v>
      </c>
      <c r="T11" s="185">
        <f>' Tabel 1 '!T9</f>
        <v>0</v>
      </c>
      <c r="U11" s="185">
        <f>' Tabel 1 '!U9</f>
        <v>0</v>
      </c>
      <c r="V11" s="185">
        <f>' Tabel 1 '!V9</f>
        <v>0</v>
      </c>
      <c r="W11" s="185">
        <f>' Tabel 1 '!W9</f>
        <v>0</v>
      </c>
      <c r="X11" s="185">
        <f>' Tabel 1 '!X9</f>
        <v>0</v>
      </c>
      <c r="Y11" s="185">
        <f>' Tabel 1 '!Y9</f>
        <v>0</v>
      </c>
      <c r="Z11" s="185">
        <f>' Tabel 1 '!Z9</f>
        <v>0</v>
      </c>
      <c r="AA11" s="185">
        <f>' Tabel 1 '!AA9</f>
        <v>0</v>
      </c>
      <c r="AB11" s="185">
        <f>' Tabel 1 '!AB9</f>
        <v>0</v>
      </c>
      <c r="AC11" s="185">
        <f>' Tabel 1 '!AC9</f>
        <v>0</v>
      </c>
    </row>
    <row r="12" spans="1:29">
      <c r="A12" s="189" t="s">
        <v>50</v>
      </c>
      <c r="B12" s="190">
        <v>0</v>
      </c>
      <c r="C12" s="190">
        <v>0</v>
      </c>
      <c r="D12" s="190">
        <v>0</v>
      </c>
      <c r="E12" s="190">
        <v>0</v>
      </c>
      <c r="F12" s="190">
        <v>0</v>
      </c>
      <c r="G12" s="190">
        <v>0</v>
      </c>
      <c r="H12" s="190">
        <v>0</v>
      </c>
      <c r="I12" s="190">
        <v>0</v>
      </c>
      <c r="J12" s="190">
        <v>0</v>
      </c>
      <c r="K12" s="190">
        <v>0</v>
      </c>
      <c r="L12" s="190">
        <v>0</v>
      </c>
      <c r="M12" s="190">
        <v>0</v>
      </c>
      <c r="N12" s="190">
        <v>0</v>
      </c>
      <c r="O12" s="190">
        <v>0</v>
      </c>
      <c r="P12" s="190">
        <v>0</v>
      </c>
      <c r="Q12" s="190">
        <v>0</v>
      </c>
      <c r="R12" s="190">
        <v>0</v>
      </c>
      <c r="S12" s="190">
        <v>0</v>
      </c>
      <c r="T12" s="190">
        <v>0</v>
      </c>
      <c r="U12" s="191">
        <v>0</v>
      </c>
      <c r="V12" s="190">
        <v>0</v>
      </c>
      <c r="W12" s="191">
        <v>0</v>
      </c>
      <c r="X12" s="190">
        <v>0</v>
      </c>
      <c r="Y12" s="191">
        <v>0</v>
      </c>
      <c r="Z12" s="190">
        <v>0</v>
      </c>
      <c r="AA12" s="191">
        <v>0</v>
      </c>
      <c r="AB12" s="190">
        <v>0</v>
      </c>
      <c r="AC12" s="191">
        <v>0</v>
      </c>
    </row>
    <row r="13" spans="1:29" ht="15" thickBot="1">
      <c r="A13" s="192" t="s">
        <v>51</v>
      </c>
      <c r="B13" s="193">
        <v>0</v>
      </c>
      <c r="C13" s="193">
        <v>0</v>
      </c>
      <c r="D13" s="193">
        <v>0</v>
      </c>
      <c r="E13" s="193">
        <v>0</v>
      </c>
      <c r="F13" s="193">
        <v>0</v>
      </c>
      <c r="G13" s="193">
        <v>0</v>
      </c>
      <c r="H13" s="193">
        <v>0</v>
      </c>
      <c r="I13" s="193">
        <v>0</v>
      </c>
      <c r="J13" s="193">
        <v>0</v>
      </c>
      <c r="K13" s="193">
        <v>0</v>
      </c>
      <c r="L13" s="193">
        <v>0</v>
      </c>
      <c r="M13" s="193">
        <v>0</v>
      </c>
      <c r="N13" s="193">
        <v>0</v>
      </c>
      <c r="O13" s="193">
        <v>0</v>
      </c>
      <c r="P13" s="193">
        <v>0</v>
      </c>
      <c r="Q13" s="193">
        <v>0</v>
      </c>
      <c r="R13" s="193">
        <v>0</v>
      </c>
      <c r="S13" s="193">
        <v>0</v>
      </c>
      <c r="T13" s="193">
        <v>0</v>
      </c>
      <c r="U13" s="194">
        <v>0</v>
      </c>
      <c r="V13" s="193">
        <v>0</v>
      </c>
      <c r="W13" s="194">
        <v>0</v>
      </c>
      <c r="X13" s="193">
        <v>0</v>
      </c>
      <c r="Y13" s="194">
        <v>0</v>
      </c>
      <c r="Z13" s="193">
        <v>0</v>
      </c>
      <c r="AA13" s="194">
        <v>0</v>
      </c>
      <c r="AB13" s="193">
        <v>0</v>
      </c>
      <c r="AC13" s="194">
        <v>0</v>
      </c>
    </row>
    <row r="14" spans="1:29" ht="15" thickBot="1">
      <c r="A14" s="186" t="s">
        <v>53</v>
      </c>
      <c r="B14" s="187">
        <f>SUM(B9:B13)</f>
        <v>1179623.1099999999</v>
      </c>
      <c r="C14" s="187">
        <f t="shared" ref="C14:U14" si="2">SUM(C9:C13)</f>
        <v>1346475</v>
      </c>
      <c r="D14" s="187">
        <f t="shared" si="2"/>
        <v>1476956</v>
      </c>
      <c r="E14" s="187">
        <f t="shared" si="2"/>
        <v>3044016.8</v>
      </c>
      <c r="F14" s="187">
        <f t="shared" si="2"/>
        <v>3144016.8</v>
      </c>
      <c r="G14" s="187">
        <f t="shared" si="2"/>
        <v>1446081.392</v>
      </c>
      <c r="H14" s="187">
        <f t="shared" si="2"/>
        <v>2460761.8670000001</v>
      </c>
      <c r="I14" s="187">
        <f t="shared" si="2"/>
        <v>2463341.8670000001</v>
      </c>
      <c r="J14" s="187">
        <f t="shared" si="2"/>
        <v>1341805.6090000002</v>
      </c>
      <c r="K14" s="187">
        <f t="shared" si="2"/>
        <v>1341805.6090000002</v>
      </c>
      <c r="L14" s="187">
        <f t="shared" si="2"/>
        <v>1341805.6090000002</v>
      </c>
      <c r="M14" s="187">
        <f t="shared" si="2"/>
        <v>1341805.6090000002</v>
      </c>
      <c r="N14" s="187">
        <f t="shared" si="2"/>
        <v>1341805.6090000002</v>
      </c>
      <c r="O14" s="187">
        <f t="shared" si="2"/>
        <v>1341805.6090000002</v>
      </c>
      <c r="P14" s="187">
        <f t="shared" si="2"/>
        <v>1341805.6090000002</v>
      </c>
      <c r="Q14" s="187">
        <f t="shared" si="2"/>
        <v>1341805.6090000002</v>
      </c>
      <c r="R14" s="187">
        <f t="shared" si="2"/>
        <v>1341805.6090000002</v>
      </c>
      <c r="S14" s="187">
        <f>SUM(S9:S13)</f>
        <v>1341805.6090000002</v>
      </c>
      <c r="T14" s="187">
        <f t="shared" si="2"/>
        <v>1341805.6090000002</v>
      </c>
      <c r="U14" s="188">
        <f t="shared" si="2"/>
        <v>1341805.6090000002</v>
      </c>
      <c r="V14" s="187">
        <f t="shared" ref="V14:AC14" si="3">SUM(V9:V13)</f>
        <v>1341805.6090000002</v>
      </c>
      <c r="W14" s="188">
        <f t="shared" si="3"/>
        <v>1341805.6090000002</v>
      </c>
      <c r="X14" s="187">
        <f t="shared" si="3"/>
        <v>1341805.6090000002</v>
      </c>
      <c r="Y14" s="188">
        <f t="shared" si="3"/>
        <v>1341805.6090000002</v>
      </c>
      <c r="Z14" s="187">
        <f t="shared" si="3"/>
        <v>1341805.6090000002</v>
      </c>
      <c r="AA14" s="188">
        <f t="shared" si="3"/>
        <v>1341805.6090000002</v>
      </c>
      <c r="AB14" s="187">
        <f t="shared" si="3"/>
        <v>1341805.6090000002</v>
      </c>
      <c r="AC14" s="188">
        <f t="shared" si="3"/>
        <v>1341805.6090000002</v>
      </c>
    </row>
    <row r="15" spans="1:29" ht="15" thickBot="1">
      <c r="A15" s="186" t="s">
        <v>54</v>
      </c>
      <c r="B15" s="187">
        <f>B8-B14</f>
        <v>0</v>
      </c>
      <c r="C15" s="187">
        <f t="shared" ref="C15:U15" si="4">C8-C14</f>
        <v>0</v>
      </c>
      <c r="D15" s="187">
        <f t="shared" si="4"/>
        <v>0</v>
      </c>
      <c r="E15" s="187">
        <f t="shared" si="4"/>
        <v>0</v>
      </c>
      <c r="F15" s="187">
        <f t="shared" si="4"/>
        <v>0</v>
      </c>
      <c r="G15" s="187">
        <f t="shared" si="4"/>
        <v>0</v>
      </c>
      <c r="H15" s="187">
        <f t="shared" si="4"/>
        <v>0</v>
      </c>
      <c r="I15" s="187">
        <f t="shared" si="4"/>
        <v>0</v>
      </c>
      <c r="J15" s="187">
        <f t="shared" si="4"/>
        <v>0</v>
      </c>
      <c r="K15" s="187">
        <f t="shared" si="4"/>
        <v>0</v>
      </c>
      <c r="L15" s="187">
        <f t="shared" si="4"/>
        <v>0</v>
      </c>
      <c r="M15" s="187">
        <f t="shared" si="4"/>
        <v>0</v>
      </c>
      <c r="N15" s="187">
        <f t="shared" si="4"/>
        <v>0</v>
      </c>
      <c r="O15" s="187">
        <f t="shared" si="4"/>
        <v>0</v>
      </c>
      <c r="P15" s="187">
        <f t="shared" si="4"/>
        <v>0</v>
      </c>
      <c r="Q15" s="187">
        <f t="shared" si="4"/>
        <v>0</v>
      </c>
      <c r="R15" s="187">
        <f t="shared" si="4"/>
        <v>0</v>
      </c>
      <c r="S15" s="187">
        <f t="shared" si="4"/>
        <v>0</v>
      </c>
      <c r="T15" s="187">
        <f t="shared" si="4"/>
        <v>0</v>
      </c>
      <c r="U15" s="188">
        <f t="shared" si="4"/>
        <v>0</v>
      </c>
      <c r="V15" s="187">
        <f t="shared" ref="V15:AC15" si="5">V8-V14</f>
        <v>0</v>
      </c>
      <c r="W15" s="188">
        <f t="shared" si="5"/>
        <v>0</v>
      </c>
      <c r="X15" s="187">
        <f t="shared" si="5"/>
        <v>0</v>
      </c>
      <c r="Y15" s="188">
        <f t="shared" si="5"/>
        <v>0</v>
      </c>
      <c r="Z15" s="187">
        <f t="shared" si="5"/>
        <v>0</v>
      </c>
      <c r="AA15" s="188">
        <f t="shared" si="5"/>
        <v>0</v>
      </c>
      <c r="AB15" s="187">
        <f t="shared" si="5"/>
        <v>0</v>
      </c>
      <c r="AC15" s="188">
        <f t="shared" si="5"/>
        <v>0</v>
      </c>
    </row>
    <row r="16" spans="1:29" ht="15" thickBot="1">
      <c r="A16" s="186" t="s">
        <v>55</v>
      </c>
      <c r="B16" s="187">
        <f>B15</f>
        <v>0</v>
      </c>
      <c r="C16" s="187">
        <f>B16+C15</f>
        <v>0</v>
      </c>
      <c r="D16" s="187">
        <f t="shared" ref="D16:U16" si="6">C16+D15</f>
        <v>0</v>
      </c>
      <c r="E16" s="187">
        <f t="shared" si="6"/>
        <v>0</v>
      </c>
      <c r="F16" s="187">
        <f t="shared" si="6"/>
        <v>0</v>
      </c>
      <c r="G16" s="187">
        <f t="shared" si="6"/>
        <v>0</v>
      </c>
      <c r="H16" s="187">
        <f t="shared" si="6"/>
        <v>0</v>
      </c>
      <c r="I16" s="187">
        <f t="shared" si="6"/>
        <v>0</v>
      </c>
      <c r="J16" s="187">
        <f t="shared" si="6"/>
        <v>0</v>
      </c>
      <c r="K16" s="187">
        <f t="shared" si="6"/>
        <v>0</v>
      </c>
      <c r="L16" s="187">
        <f t="shared" si="6"/>
        <v>0</v>
      </c>
      <c r="M16" s="187">
        <f t="shared" si="6"/>
        <v>0</v>
      </c>
      <c r="N16" s="187">
        <f t="shared" si="6"/>
        <v>0</v>
      </c>
      <c r="O16" s="187">
        <f t="shared" si="6"/>
        <v>0</v>
      </c>
      <c r="P16" s="187">
        <f t="shared" si="6"/>
        <v>0</v>
      </c>
      <c r="Q16" s="187">
        <f t="shared" si="6"/>
        <v>0</v>
      </c>
      <c r="R16" s="187">
        <f t="shared" si="6"/>
        <v>0</v>
      </c>
      <c r="S16" s="187">
        <f t="shared" si="6"/>
        <v>0</v>
      </c>
      <c r="T16" s="187">
        <f t="shared" si="6"/>
        <v>0</v>
      </c>
      <c r="U16" s="188">
        <f t="shared" si="6"/>
        <v>0</v>
      </c>
      <c r="V16" s="187">
        <f t="shared" ref="V16:AC16" si="7">U16+V15</f>
        <v>0</v>
      </c>
      <c r="W16" s="188">
        <f t="shared" si="7"/>
        <v>0</v>
      </c>
      <c r="X16" s="187">
        <f t="shared" si="7"/>
        <v>0</v>
      </c>
      <c r="Y16" s="188">
        <f t="shared" si="7"/>
        <v>0</v>
      </c>
      <c r="Z16" s="187">
        <f t="shared" si="7"/>
        <v>0</v>
      </c>
      <c r="AA16" s="188">
        <f t="shared" si="7"/>
        <v>0</v>
      </c>
      <c r="AB16" s="187">
        <f t="shared" si="7"/>
        <v>0</v>
      </c>
      <c r="AC16" s="188">
        <f t="shared" si="7"/>
        <v>0</v>
      </c>
    </row>
    <row r="19" spans="1:1">
      <c r="A19" s="68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Makro</vt:lpstr>
      <vt:lpstr>Investeeringud</vt:lpstr>
      <vt:lpstr>Personalikulud</vt:lpstr>
      <vt:lpstr>Eeldused</vt:lpstr>
      <vt:lpstr> Tabel 1 </vt:lpstr>
      <vt:lpstr>Tabel 2</vt:lpstr>
      <vt:lpstr>Sheet1</vt:lpstr>
      <vt:lpstr>Tabel 3</vt:lpstr>
      <vt:lpstr>Tabel 4</vt:lpstr>
      <vt:lpstr>Tabel 5</vt:lpstr>
      <vt:lpstr>Tabel 6</vt:lpstr>
      <vt:lpstr>Toetuste arvestus I</vt:lpstr>
      <vt:lpstr>Toetuste arvestus II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Sirli Jurjev</dc:creator>
  <cp:lastModifiedBy>Kadri Adrat (Civitta)</cp:lastModifiedBy>
  <dcterms:created xsi:type="dcterms:W3CDTF">2015-03-23T14:52:14Z</dcterms:created>
  <dcterms:modified xsi:type="dcterms:W3CDTF">2018-12-04T19:34:10Z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